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4880" windowHeight="7830" tabRatio="599" firstSheet="1" activeTab="1"/>
  </bookViews>
  <sheets>
    <sheet name="для Г.И." sheetId="1" r:id="rId1"/>
    <sheet name="Лист" sheetId="2" r:id="rId2"/>
  </sheets>
  <definedNames/>
  <calcPr fullCalcOnLoad="1"/>
</workbook>
</file>

<file path=xl/sharedStrings.xml><?xml version="1.0" encoding="utf-8"?>
<sst xmlns="http://schemas.openxmlformats.org/spreadsheetml/2006/main" count="476" uniqueCount="414">
  <si>
    <t>к решению Совета депутатов Лотошинского муниципального района Московской области  от __________ №_____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</si>
  <si>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</si>
  <si>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 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</si>
  <si>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</si>
  <si>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>транспорт</t>
  </si>
  <si>
    <t>другие вопросы в области национальной экономики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</si>
  <si>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</si>
  <si>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</si>
  <si>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</si>
  <si>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</si>
  <si>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</si>
  <si>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</si>
  <si>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культуры. кинематографии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</si>
  <si>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</si>
  <si>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</si>
  <si>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</si>
  <si>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</si>
  <si>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</si>
  <si>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</si>
  <si>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скорая медицинская помощь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</si>
  <si>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</si>
  <si>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</si>
  <si>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</si>
  <si>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</si>
  <si>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обслуживание внутреннего государственного и муниципального долга</t>
  </si>
  <si>
    <t>РЕЗУЛЬТАТ ИСПОЛНЕНИЯ БЮДЖЕТА                                              (ПРОФИЦИТ БЮДЖЕТА (со знаком "плюс")                                 ДЕФИЦИТ БЮДЖЕТА (со знаком "минус"))</t>
  </si>
  <si>
    <t>ВСЕГО РАСХОДОВ</t>
  </si>
  <si>
    <t>ОБЩЕГОСУДАРСТВЕННЫЕ ВОПРОСЫ,</t>
  </si>
  <si>
    <t>НАЦИОНАЛЬНАЯ ОБОРОНА,</t>
  </si>
  <si>
    <t>НАЦИОНАЛЬНАЯ БЕЗОПАСНОСТЬ И ПРАВООХРАНИТЕЛЬНАЯ ДЕЯТЕЛЬНОСТЬ,</t>
  </si>
  <si>
    <t>НАЦИОНАЛЬНАЯ ЭКОНОМИКА,</t>
  </si>
  <si>
    <t>ЖИЛИЩНО-КОММУНАЛЬНОЕ ХОЗЯЙСТВО,</t>
  </si>
  <si>
    <t>ОХРАНА ОКРУЖАЮЩЕЙ СРЕДЫ,</t>
  </si>
  <si>
    <t>ОБРАЗОВАНИЕ,</t>
  </si>
  <si>
    <t>КУЛЬТУРА, КИНЕМАТОГРАФИЯ,</t>
  </si>
  <si>
    <t>ЗДРАВООХРАНЕНИЕ,</t>
  </si>
  <si>
    <t>СОЦИАЛЬНАЯ ПОЛИТИКА,</t>
  </si>
  <si>
    <t>ФИЗИЧЕСКАЯ КУЛЬТУРА И СПОРТ</t>
  </si>
  <si>
    <t>ОБСЛУЖИВАНИЕ ГОСУДАРСТВЕННОГО И МУНИЦИПАЛЬНОГО ДОЛГА</t>
  </si>
  <si>
    <t>РАСХОДЫ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</si>
  <si>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</si>
  <si>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</si>
  <si>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</si>
  <si>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муниципальных районов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</si>
  <si>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</si>
  <si>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</si>
  <si>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</si>
  <si>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000 1 16 43000 01 0000 140</t>
  </si>
  <si>
    <t>000 2 02 02051 05 0000 151</t>
  </si>
  <si>
    <t>000 2 02 02999 05 0014 151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</si>
  <si>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</si>
  <si>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</si>
  <si>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</si>
  <si>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000 01 02 00 00 00 0000 800</t>
  </si>
  <si>
    <t>000 01 03 00 00 00 0000 000</t>
  </si>
  <si>
    <t>001 01 02 00 00 05 0000 710</t>
  </si>
  <si>
    <t>001 01 02 00 00 05 0000 810</t>
  </si>
  <si>
    <t>000 01 05 00 00 00 0000 000</t>
  </si>
  <si>
    <t>000 01 05 02 01 05 0000 510</t>
  </si>
  <si>
    <t>000 01 05 02 01 05 0000 610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</si>
  <si>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</si>
  <si>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</si>
  <si>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</si>
  <si>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</si>
  <si>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</si>
  <si>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Наименование доходных источников</t>
  </si>
  <si>
    <t>Код бюджетной классификации</t>
  </si>
  <si>
    <t xml:space="preserve"> бюджет Лотошинского муниципального района 2009 г</t>
  </si>
  <si>
    <t>I</t>
  </si>
  <si>
    <t>II</t>
  </si>
  <si>
    <t>IV</t>
  </si>
  <si>
    <t>III</t>
  </si>
  <si>
    <t>план 1 полугодия 2009г.</t>
  </si>
  <si>
    <t>Исполение на 01.05.2009</t>
  </si>
  <si>
    <t xml:space="preserve">% исполнения на 01.05.2009г. к плану 2009 года </t>
  </si>
  <si>
    <t xml:space="preserve">% исполнения на 01.05.2009г. к плану 1 полугодия 2009 года </t>
  </si>
  <si>
    <t xml:space="preserve">АНАЛИЗ ДОХОДНОЙ ЧАСТИ БЮДЖЕТА ЛОТОШИНСКОГО МУНИЦИПАЛЬНОГО РАЙОНА за 4 месяца 2009 года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</si>
  <si>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и в хозяйственном ведении федеральных государственны</t>
  </si>
  <si>
    <t>Отклонения</t>
  </si>
  <si>
    <t>000 2 02 01001 05 0000 151</t>
  </si>
  <si>
    <t>000 2 02 03000 00 0000 151</t>
  </si>
  <si>
    <t>000 2 02 02999 05 0000 151</t>
  </si>
  <si>
    <t>000 1 11 05025 05 0000 120</t>
  </si>
  <si>
    <t>БЕЗВОЗМЕЗДНЫЕ ПОСТУПЛЕНИЯ</t>
  </si>
  <si>
    <t>000 2 02 00000 00 0000 000</t>
  </si>
  <si>
    <t>000 1 01 02000 01 0000 110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</si>
  <si>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</si>
  <si>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ШТРАФЫ, САНКЦИИ, ВОЗМЕЩЕНИЕ УЩЕРБА</t>
  </si>
  <si>
    <t>000 2 02 03022 05 0000 151</t>
  </si>
  <si>
    <t>000 2 02 03024 05 0000 151</t>
  </si>
  <si>
    <t>000 2 02 03029 05 0000 151</t>
  </si>
  <si>
    <t>000 2 02 03999 05 0000 151</t>
  </si>
  <si>
    <t>000 2 02 04014 05 0000 151</t>
  </si>
  <si>
    <t>000 2 02 03021 05 0000 151</t>
  </si>
  <si>
    <t>000 2 02 04025 05 0000 151</t>
  </si>
  <si>
    <t>000 1 09 06010 02 0000 110</t>
  </si>
  <si>
    <t>Налог с продаж</t>
  </si>
  <si>
    <t>000 1 13 00000 00 0000 000</t>
  </si>
  <si>
    <t>000 2 02 04012 05 0000 151</t>
  </si>
  <si>
    <t>000 2 02 04999 05 0000 151</t>
  </si>
  <si>
    <t>000 2 02 02085 05 0000 151</t>
  </si>
  <si>
    <t>Субсидия бюджетам муниципальных районов на осуществление мероприятий по обеспечению жильем граждан РФ, проживающих в сельской местности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</si>
  <si>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населённые пункты Московской области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</si>
  <si>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</si>
  <si>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</si>
  <si>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</si>
  <si>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уплаты акцизов на прямогонный бензин, подлежащие распределению между бюджетами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</si>
  <si>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</si>
  <si>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</si>
  <si>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</si>
  <si>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000 1 05 02010 02 0000 110</t>
  </si>
  <si>
    <t>000 1 05 03010 01 0000 110</t>
  </si>
  <si>
    <t>000 2 19 05000 05 0000 151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</si>
  <si>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(наказы избирателей)</t>
  </si>
  <si>
    <t>Субвенции бюджетам муниципальных районов на ежемесячное денежное вознаграждение за классное руководство</t>
  </si>
  <si>
    <t>000 2 02 02999 05 0004 151</t>
  </si>
  <si>
    <t>Субсидии бюджетам муниципальных образований Московской области  на проведение мероприятий по оздоровительной кампании детей</t>
  </si>
  <si>
    <t>000 1 09 07013 05 0000 110</t>
  </si>
  <si>
    <t>Налог на рекламу, мобилизуемый на территориях муниципальных районов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</si>
  <si>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</si>
  <si>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</si>
  <si>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000 2 02 02009 05 0000 151</t>
  </si>
  <si>
    <t>000 2 02 04052 05 0000 151</t>
  </si>
  <si>
    <t>000 2 02 04053 05 0000 151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</si>
  <si>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</si>
  <si>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</si>
  <si>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</si>
  <si>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Поступления от денежных пожертвований предоставленные физическими лицами получателям средств бюджетов муниципальных районов </t>
  </si>
  <si>
    <t>000 1 17 01050 05 0000 180</t>
  </si>
  <si>
    <t>Невыясненные поступления, зачисляемые в бюджеты муниципальных районов</t>
  </si>
  <si>
    <t>Наименование кода поступлений в бюджет</t>
  </si>
  <si>
    <t>обеспечение проведения выборов и референдумов</t>
  </si>
  <si>
    <t>другие вопросы в области здравоохранения</t>
  </si>
  <si>
    <t>массовый спорт</t>
  </si>
  <si>
    <t>000 2 02 02999 05 0008 151</t>
  </si>
  <si>
    <t>000 2 02 02999 05 0009 151</t>
  </si>
  <si>
    <t>000 2 02 02999 05 0010 151</t>
  </si>
  <si>
    <t>000 2 02 03069 05 0000 151</t>
  </si>
  <si>
    <t>000 2 02 03119 05 0000 151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</si>
  <si>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</si>
  <si>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</si>
  <si>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муниципальных районов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года"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</si>
  <si>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</si>
  <si>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</si>
  <si>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000 01 03 01 00 00 0000 700</t>
  </si>
  <si>
    <t>001 01 03 01 00 05 0000 710</t>
  </si>
  <si>
    <t>000 01 03 01 00 00 0000 800</t>
  </si>
  <si>
    <t>001 01 03 01 00 05 0000 810</t>
  </si>
  <si>
    <t>000 1 09 07053 05 0000 110</t>
  </si>
  <si>
    <t>000 2 02 03070 05 0000 151</t>
  </si>
  <si>
    <t>000 1 16 03000 00 0000 140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</si>
  <si>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</si>
  <si>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</si>
  <si>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</si>
  <si>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000 1 16 23000 00 0000 140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</si>
  <si>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</si>
  <si>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</si>
  <si>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</si>
  <si>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000 1 16 30000 01 0000 140</t>
  </si>
  <si>
    <t>Денежные взыскания (штрафы) за административные правонарушения в области дорожного движения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</si>
  <si>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</si>
  <si>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</si>
  <si>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другие вопросы в области жилищно-коммунального хозяйства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</si>
  <si>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</si>
  <si>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Налог на прибыль организаций, зачисляющийся до 1 января 2005 года в местные бюджеты, мобилизуемый на территории муниципальных районов</t>
  </si>
  <si>
    <t>Прочие налоги и сборы, мобилизуемые на территории муниципальных районов</t>
  </si>
  <si>
    <t>Прочие межбюджетные трансферты бюджетам муниципальных районов из бюджета Московской области (наказы избирателей)</t>
  </si>
  <si>
    <t xml:space="preserve">Субсидии бюджетам муниципальных районов Московской области на проведение мероприятий по капитальному ремонту и приобретению оборудования в соответствии с подпрограммой «Модернизация здравоохранения Московской области на 2011-2013 годы» долгосрочной целевой программы Московской области «Предупреждение и борьба с заболеваниями социального характера в Московской области на 2009-2013 годы»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</si>
  <si>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резмещение рекламы)</t>
  </si>
  <si>
    <t>000 2 02 04014 05 0001 151</t>
  </si>
  <si>
    <t>000 2 02 04014 05 0002 151</t>
  </si>
  <si>
    <t>000 2 02 04014 05 0003 151</t>
  </si>
  <si>
    <t>000 1 11 09045 05 0006 120</t>
  </si>
  <si>
    <t>000 1 11 09045 05 0003 120</t>
  </si>
  <si>
    <t>Уточненный план 2015 года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</si>
  <si>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</si>
  <si>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</si>
  <si>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</si>
  <si>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</si>
  <si>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</si>
  <si>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</si>
  <si>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</si>
  <si>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</si>
  <si>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</si>
  <si>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000 1 11 05075 05 0000 120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</si>
  <si>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</si>
  <si>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</si>
  <si>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</si>
  <si>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</si>
  <si>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</si>
  <si>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 - инвалидов, в соответствии с государственной программой Московской области "Социальная защита населения Московской области" на 2014 - 2018 годы"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</si>
  <si>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</si>
  <si>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000 1 11 09045 05 0005 120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</si>
  <si>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(Соц. найм жилого помещения)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</si>
  <si>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(Спец. найм жилого помещения)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</si>
  <si>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</si>
  <si>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</si>
  <si>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</si>
  <si>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на софинансирование реализации мероприятий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</si>
  <si>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</si>
  <si>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000 2 02 03024 05 0009 151</t>
  </si>
  <si>
    <t>связь и информатика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</si>
  <si>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</t>
  </si>
  <si>
    <t>Субвенции бюджетам муниципальных районов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 имеющих детей - инвалидов"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</si>
  <si>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</si>
  <si>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</si>
  <si>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1 Налогового кодекса Российской Федерации</t>
  </si>
  <si>
    <t>000 1 03 02260 01 0000 110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</si>
  <si>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</si>
  <si>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</si>
  <si>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 xml:space="preserve">000 1 00 00000 00 0000 000 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</si>
  <si>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</si>
  <si>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</si>
  <si>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</si>
  <si>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</si>
  <si>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</si>
  <si>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000 1 05 01011 01 0000 110</t>
  </si>
  <si>
    <t>Налог, взимаемый с налогоплательщиков, выбравших в качестве объекта налогообложения доходности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</si>
  <si>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</si>
  <si>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</si>
  <si>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</t>
  </si>
  <si>
    <t>000 1 06 02010 02 0000 110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</si>
  <si>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</si>
  <si>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</si>
  <si>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Государственная пошлина за выдачу разрешения на установку рекламной конструкции</t>
  </si>
  <si>
    <t>ДОХОДЫ ОТ ОКАЗАНИЯ ПЛАТНЫХ УСЛУГ (РАБОТ) И КОМПЕНСАЦИИ ЗАТРАТ ГОСУДАРСТВА</t>
  </si>
  <si>
    <t>Прочие доходы от компенсации затрат бюджетов муниципальных районов</t>
  </si>
  <si>
    <t>БЕЗВОЗМЕЗДНЫЕ ПОСТУПЛЕНИЯ ОТ ДРУГИХ БЮДЖЕТОВ БЮДЖЕТНОЙ СИСТЕМЫ РОССИЙСКОЙ ФЕДЕРАЦИИ</t>
  </si>
  <si>
    <t>000 2 02 01000 00 0000 151</t>
  </si>
  <si>
    <t xml:space="preserve">ДОТАЦИИ БЮДЖЕТАМ СУБЪЕКТОВ РОССИЙСКОЙ ФЕДЕРАЦИИ И МУНИЦИПАЛЬНЫХ ОБРАЗОВАНИЙ </t>
  </si>
  <si>
    <t xml:space="preserve">Дотации бюджетам муниципальных районов на выравнивание бюджетной обеспеченности </t>
  </si>
  <si>
    <t>СУБСИДИИ БЮДЖЕТАМ СУБЪЕКТОВ РОССИЙСКОЙ ФЕДЕРАЦИИ И МУНИЦИПАЛЬНЫХ ОБРАЗОВАНИЙ (МЕЖБЮДЖЕТНЫЕ СУБСИДИИ)</t>
  </si>
  <si>
    <t>000 2 02 02008 05 0000 151</t>
  </si>
  <si>
    <t>Субсидия бюджетам муниципальных районов на обеспечение жильем молодых семей</t>
  </si>
  <si>
    <t>ПРОЧИЕ СУБСИДИИ БЮДЖЕТАМ МУНИЦИПАЛЬНЫХ РАЙОНОВ:</t>
  </si>
  <si>
    <t>000 2 02 02999 05 0001 151</t>
  </si>
  <si>
    <t>Субсидии бюджетам муниципальных районов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 Московской области, вызванных природными пожарами</t>
  </si>
  <si>
    <t>000 2 02 02999 05 0002 151</t>
  </si>
  <si>
    <t>000 2 02 02999 05 0003 151</t>
  </si>
  <si>
    <t>000 2 02 02999 05 0005 151</t>
  </si>
  <si>
    <t>Субсидии бюджетам муниципальных образований Московской области на внедрение современных образовательных технологий</t>
  </si>
  <si>
    <t>000 2 02 02999 05 0006 151</t>
  </si>
  <si>
    <t>Субсидии бюджетам муниципальных районов Московской области на обеспечение подвоза учащихся к месту обучения в муниципальные учреждения, расположенные в сельской местности в соответствии с долгосрочной целевой программой Московской области "Развитие образования в Московской области в 2013 - 2015 годах"</t>
  </si>
  <si>
    <t>000 2 02 02999 05 0007 151</t>
  </si>
  <si>
    <t>Субсидии бюджетам муниципальных районов Московской области на мероприятия по проведению капитального,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в 2013 - 2015 годах"</t>
  </si>
  <si>
    <t xml:space="preserve">СУБВЕНЦИИ БЮДЖЕТАМ СУБЪЕКТОВ РОССИЙСКОЙ ФЕДЕРАЦИИ И МУНИЦИПАЛЬНЫХ ОБРАЗОВАНИЙ                                                                             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</si>
  <si>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</si>
  <si>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000 2 02 02999 05 0012 151</t>
  </si>
  <si>
    <t>000 2 02 02216 05 0000 151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</si>
  <si>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</si>
  <si>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000 2 02 03024 05 0001 151</t>
  </si>
  <si>
    <t>Субвенции бюджетам муниципальных районов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 муниципальных районов Московской области</t>
  </si>
  <si>
    <t>000 2 02 03024 05 0002 151</t>
  </si>
  <si>
    <t>Субвенции бюджетам муниципальным районам на обеспечение переданных муниципальным районам Московской области государственных полномочий по временному хранению, комплектованию, учёту и использованию архивных документов, относящихся к собственности Московской области и временно хранящихся в муниципальных архивах</t>
  </si>
  <si>
    <t>000 2 02 03024 05 0003 151</t>
  </si>
  <si>
    <t>Субвенции бюджетам муниципальных районов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 24/2005-ОЗ " О частичной компенсации стоимости питания отдельным категориям обучающихся в образовательных учреждениях Московской области"</t>
  </si>
  <si>
    <t>000 2 02 03024 05 0004 151</t>
  </si>
  <si>
    <t>000 2 02 03024 05 0005 151</t>
  </si>
  <si>
    <t>Субвенции бюджетам муниципальных районов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 в целях содействия их обеспечению книгоиздательской продукцией и периодическими изданиями</t>
  </si>
  <si>
    <t>000 2 02 03024 05 0006 151</t>
  </si>
  <si>
    <t>Субвенции бюджетам муниципальных районов на организацию оказания медицинской помощи на территории муниципального образования на 2013 год</t>
  </si>
  <si>
    <t>000 2 02 03024 05 0007 151</t>
  </si>
  <si>
    <t>000 1 11 09045 05 0004 120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</si>
  <si>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(Коммерческий найм жилого помещения)</t>
  </si>
  <si>
    <t>000 1 17 05050 05 0000 180</t>
  </si>
  <si>
    <t>Прочие неналоговые доходы бюджетов муниципальных районов</t>
  </si>
  <si>
    <t>000 2 02 03024 05 0008 151</t>
  </si>
  <si>
    <t>Субвенции бюджетам муниципальных районов на компенсацию части родительской платы за содержание ребёнка в 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</si>
  <si>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РАЙОНОВ, в том числе: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</si>
  <si>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</si>
  <si>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</si>
  <si>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Межбюджетные трансферты, передаваемые бюджету Лотошинского муниципального района из бюджета Городского поселения "Лотошино"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</si>
  <si>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"Микулинское"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</si>
  <si>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"Ошейкинское"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</si>
  <si>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</si>
  <si>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000 2 07 00000 00 0000 180 </t>
  </si>
  <si>
    <t>ПРОЧИЕ БЕЗВОЗМЕЗДНЫЕ ПОСТУПЛЕНИЯ</t>
  </si>
  <si>
    <t>000 2 07 05020 05 0000 180</t>
  </si>
  <si>
    <t>ВСЕГО ДОХОДОВ :</t>
  </si>
  <si>
    <r>
      <t xml:space="preserve"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и 228 Налогового кодекса Российской Федерации</t>
    </r>
  </si>
  <si>
    <t>000 2 07 05030 05 0000 180</t>
  </si>
  <si>
    <t>000 2 19 00000 00 0000 000</t>
  </si>
  <si>
    <t>НАЛОГОВЫЕ И НЕНАЛОГОВЫЕ ДОХОДЫ:</t>
  </si>
  <si>
    <t>тыс. руб.</t>
  </si>
  <si>
    <t>000 1 00 00000 00 0000 000</t>
  </si>
  <si>
    <t>Д О Х О Д Ы</t>
  </si>
  <si>
    <t>000 1 01 00000 00 0000 000</t>
  </si>
  <si>
    <t>НАЛОГИ НА ПРИБЫЛЬ, ДОХОДЫ</t>
  </si>
  <si>
    <t>000 1 01 02020 01 0000 110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</si>
  <si>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</si>
  <si>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</si>
  <si>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</si>
  <si>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</si>
  <si>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 xml:space="preserve">Субсидии бюджетам муниципальных районов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</t>
  </si>
  <si>
    <t>000 1 11 09045 05 0007 120</t>
  </si>
  <si>
    <t>000 2 02 03024 05 0010 151</t>
  </si>
  <si>
    <t>000 1 05 03000 01 0000 110</t>
  </si>
  <si>
    <t xml:space="preserve">Единый сельскохозяйственный налог </t>
  </si>
  <si>
    <t>000 1 06 00000 00 0000 000</t>
  </si>
  <si>
    <t>НАЛОГИ НА ИМУЩЕСТВО</t>
  </si>
  <si>
    <t>000 1 06 02020 02 0000 120</t>
  </si>
  <si>
    <t>Налог на имущество организаций</t>
  </si>
  <si>
    <t>000 1 06 01030 10 0000 110</t>
  </si>
  <si>
    <t>Налог на имущество физических лиц</t>
  </si>
  <si>
    <t>000 1 06 06000 10 0000 110</t>
  </si>
  <si>
    <t>Земельный налог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</si>
  <si>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</si>
  <si>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</si>
  <si>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</si>
  <si>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</si>
  <si>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</si>
  <si>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</si>
  <si>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000 1 08 07150 01 0000 110</t>
  </si>
  <si>
    <t>Приложение 1</t>
  </si>
  <si>
    <t>Государственная пошлина за выдачу разрешения на установку рекламной продукции</t>
  </si>
  <si>
    <t>000 1 09 00000 00 0000 000</t>
  </si>
  <si>
    <t>ЗАДОЛЖЕННОСТЬ И ПЕРЕРАСЧЁТЫ ПО ОТМЕНЁННЫМ НАЛОГАМ, СБОРАМ И ИНЫМ ОБЯЗАТЕЛЬНЫМ ПЛАТЕЖАМ</t>
  </si>
  <si>
    <t>000 1 09 01030 05 0000 110</t>
  </si>
  <si>
    <t>Налог на прибыль организаций, зачисляемый в местные бюджеты (в части сумм по расчётам за 2004 год и погашения задолженности прошлых лет)</t>
  </si>
  <si>
    <t>000 1 09 04000 00 0000 110</t>
  </si>
  <si>
    <t>Земельный налог (по обязательствам, возникшим до 1 января 2006)</t>
  </si>
  <si>
    <t>000 1 09 040050 10 0000 110</t>
  </si>
  <si>
    <t>Земельный налог (по обязательствам, возникшим до 1 января 2006), мобилизуемый на территории поселений</t>
  </si>
  <si>
    <t>000 1 09 07000 00 0000 110</t>
  </si>
  <si>
    <t>Прочие налоги и сборы (по отменённым местным налогам)</t>
  </si>
  <si>
    <t>000 1 09 07010 05 0000 110</t>
  </si>
  <si>
    <t>000 1 09 07030 05 0000 110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</si>
  <si>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</si>
  <si>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</si>
  <si>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</si>
  <si>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</si>
  <si>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</si>
  <si>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000 1 11 01050 05 0000 120</t>
  </si>
  <si>
    <t>Дивиденды по акциями и доходы от прочих форм участия в капитале, находящихся в муниципальной собственности</t>
  </si>
  <si>
    <t>000 1 11 05000 00 0000 120</t>
  </si>
  <si>
    <t>Доходы от сдачи в аренду имущества,  находящегося в государственной и муниципальной собственности</t>
  </si>
  <si>
    <t>000 1 11 05010 10 0000 120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</si>
  <si>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</si>
  <si>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000 1 11 05030 00 0000 120</t>
  </si>
  <si>
    <t>000 1 11 05035 05 0000 120</t>
  </si>
  <si>
    <t>Доходы от сдачи в аренду имущества, находящегося в оперативном управлении муниципальных органов управления и созданных ими  учреждений и в хозяйственном ведении  муниципальных унитарных предприятий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</si>
  <si>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</si>
  <si>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</si>
  <si>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</si>
  <si>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</si>
  <si>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</si>
  <si>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</t>
  </si>
  <si>
    <t>000 1 11 09045 05 0000 120</t>
  </si>
  <si>
    <t>Прочие поступления от использования имущества, находящихся в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</si>
  <si>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</si>
  <si>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</si>
  <si>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</si>
  <si>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</si>
  <si>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</si>
  <si>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</si>
  <si>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</si>
  <si>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000 1 14 02033 05 0000 410</t>
  </si>
  <si>
    <t>000 11406014 10 0000 420</t>
  </si>
  <si>
    <t>000 1 16 00000 00 0000 000</t>
  </si>
  <si>
    <t>ШТРАФНЫЕ САНКЦИИ, ВОЗМЕЩЕНИЕ УЩЕРБА</t>
  </si>
  <si>
    <t>000 1 16 90050 05 0000 140</t>
  </si>
  <si>
    <t xml:space="preserve">Исполнение бюджета Лотошинского муниципального района за 2015 год                                          </t>
  </si>
  <si>
    <t>Прочие поступления от денежных взысканий (штрафов) и иных сумм в возмещение ущерба, зачисляемые в местные бюджеты</t>
  </si>
  <si>
    <t>000 1 16 90050 05 0003 140</t>
  </si>
  <si>
    <t>000 1 16 90050 05 0007 140</t>
  </si>
  <si>
    <t>Прочие поступления от денежных взысканий (штрафов) и иных сумм в возмещение ущерба, зачисляемые в местные бюджеты /Прочие штрафные санкции, зачисляемые в местный бюджет</t>
  </si>
  <si>
    <t>000 1 17 00000 00 0000 000</t>
  </si>
  <si>
    <t>ПРОЧИЕ НЕНАЛОГОВЫЕ ДОХОДЫ</t>
  </si>
  <si>
    <t>000 2 00 00000 00 0000 000</t>
  </si>
  <si>
    <t>000 2 02 02000 00 0000 151</t>
  </si>
  <si>
    <t>Налог С ПРОДАЖ</t>
  </si>
  <si>
    <t>000 2 02 04000 00 0000 151</t>
  </si>
  <si>
    <t xml:space="preserve">Доходы от продажи земельных участков, государственная собственность на которые не разграничена которые расположены в границах поселений </t>
  </si>
  <si>
    <t>Налог на доходы физических лиц по нормативу зачисления доходов в бюджет муниципального района (20%)</t>
  </si>
  <si>
    <t>Налог на доходы физических лиц по дополнительному нормативу (50%)</t>
  </si>
  <si>
    <t>Налог на доходы физических лиц по нормативу зачисления доходов в бюджеты поселений (10%)</t>
  </si>
  <si>
    <t>Уточненный план I квартала 2012 года</t>
  </si>
  <si>
    <t>000 1 01 02010 01 0000 110</t>
  </si>
  <si>
    <t>000 1 13 02995 05 0000 130</t>
  </si>
  <si>
    <t>000 1 11 05013 10 0000 120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</si>
  <si>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</si>
  <si>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</si>
  <si>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</si>
  <si>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</si>
  <si>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</si>
  <si>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</si>
  <si>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</si>
  <si>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000 2 02 01999 05 0000 151</t>
  </si>
  <si>
    <t>Субвенции бюджетам муниципальных районов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№ 26/2006-ОЗ " 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</si>
  <si>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 xml:space="preserve">Исполнение            </t>
  </si>
  <si>
    <t>% исполнения к годовому плану</t>
  </si>
  <si>
    <t>% исполнения к плану I квартала</t>
  </si>
  <si>
    <t>000 90 00 00 00 00 0000 000</t>
  </si>
  <si>
    <t>000 01 00 00 00 00 0000 000</t>
  </si>
  <si>
    <t xml:space="preserve">ИСТОЧНИКИ  ВНУТРЕННЕГО ФИНАНСИРОВАНИЯ ДЕФИЦИТА  БЮДЖЕТОВ </t>
  </si>
  <si>
    <t>ИСТОЧНИКИ   ФИНАНСИРОВАНИЯ ДЕФИЦИТА  БЮДЖЕТОВ - ВСЕГО</t>
  </si>
  <si>
    <t>000 01 05 02 01 00 0000 500</t>
  </si>
  <si>
    <t xml:space="preserve">Увеличение прочих остатков средств бюджетов </t>
  </si>
  <si>
    <t xml:space="preserve">Уменьшение прочих остатков средств бюджетов </t>
  </si>
  <si>
    <t>000 01 05 02 00 00 0000 600</t>
  </si>
  <si>
    <t>ДОХОДЫ</t>
  </si>
  <si>
    <t xml:space="preserve"> 0100 </t>
  </si>
  <si>
    <t>в том числе:</t>
  </si>
  <si>
    <t xml:space="preserve">% исполнения  к плану  9 месяцев 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</si>
  <si>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</si>
  <si>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</si>
  <si>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</si>
  <si>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</si>
  <si>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</si>
  <si>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</si>
  <si>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органы внутренних дел</t>
  </si>
  <si>
    <t>Субсидии бюджетам муниципальных образований Московской области на приобретения дорожной техники</t>
  </si>
  <si>
    <t>Субсидии бюджетам муниципальных районов на реализацию федеральных целевых программ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</si>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</sst>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  <numFmt numFmtId="173" formatCode="0000"/>
  </numFmts>
  <fonts count="54"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 wrapText="1"/>
    </xf>
    <xf numFmtId="164" fontId="0" fillId="0" borderId="10" xfId="0" applyNumberForma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9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0" xfId="0" applyNumberFormat="1" applyFont="1" applyFill="1" applyAlignment="1">
      <alignment wrapText="1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172" fontId="11" fillId="0" borderId="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 wrapText="1"/>
    </xf>
    <xf numFmtId="173" fontId="10" fillId="0" borderId="10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vertical="center" wrapText="1"/>
    </xf>
    <xf numFmtId="172" fontId="7" fillId="0" borderId="14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2" fontId="1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/>
    </xf>
    <xf numFmtId="172" fontId="16" fillId="0" borderId="15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172" fontId="16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wrapText="1"/>
    </xf>
    <xf numFmtId="0" fontId="13" fillId="0" borderId="16" xfId="0" applyNumberFormat="1" applyFont="1" applyFill="1" applyBorder="1" applyAlignment="1">
      <alignment horizontal="center" wrapText="1"/>
    </xf>
    <xf numFmtId="0" fontId="13" fillId="0" borderId="1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"/>
  <cols>
    <col min="1" max="1" width="20.421875" style="5" customWidth="1"/>
    <col min="2" max="2" width="40.140625" style="1" customWidth="1"/>
    <col min="3" max="3" width="9.7109375" style="2" customWidth="1"/>
    <col min="4" max="4" width="12.140625" style="11" hidden="1" customWidth="1"/>
    <col min="5" max="6" width="11.421875" style="0" hidden="1" customWidth="1"/>
    <col min="7" max="7" width="11.7109375" style="0" hidden="1" customWidth="1"/>
    <col min="8" max="8" width="9.00390625" style="0" customWidth="1"/>
    <col min="9" max="9" width="9.421875" style="0" customWidth="1"/>
    <col min="10" max="10" width="8.00390625" style="0" customWidth="1"/>
  </cols>
  <sheetData>
    <row r="1" spans="2:13" ht="12" customHeight="1">
      <c r="B1" s="144" t="s">
        <v>76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ht="12">
      <c r="D2" s="11" t="s">
        <v>283</v>
      </c>
    </row>
    <row r="3" spans="1:13" s="5" customFormat="1" ht="120" customHeight="1">
      <c r="A3" s="23" t="s">
        <v>66</v>
      </c>
      <c r="B3" s="24" t="s">
        <v>65</v>
      </c>
      <c r="C3" s="17" t="s">
        <v>67</v>
      </c>
      <c r="D3" s="17" t="s">
        <v>68</v>
      </c>
      <c r="E3" s="17" t="s">
        <v>69</v>
      </c>
      <c r="F3" s="17" t="s">
        <v>71</v>
      </c>
      <c r="G3" s="17" t="s">
        <v>70</v>
      </c>
      <c r="H3" s="26" t="s">
        <v>72</v>
      </c>
      <c r="I3" s="26" t="s">
        <v>73</v>
      </c>
      <c r="J3" s="26" t="s">
        <v>74</v>
      </c>
      <c r="K3" s="26" t="s">
        <v>75</v>
      </c>
      <c r="L3" s="37">
        <v>0.67</v>
      </c>
      <c r="M3" s="6" t="s">
        <v>78</v>
      </c>
    </row>
    <row r="4" spans="1:13" ht="12">
      <c r="A4" s="6"/>
      <c r="B4" s="3"/>
      <c r="C4" s="4"/>
      <c r="D4" s="12"/>
      <c r="E4" s="14"/>
      <c r="F4" s="14"/>
      <c r="G4" s="14"/>
      <c r="H4" s="4"/>
      <c r="I4" s="4"/>
      <c r="J4" s="14"/>
      <c r="K4" s="4"/>
      <c r="L4" s="14"/>
      <c r="M4" s="14"/>
    </row>
    <row r="5" spans="1:14" s="10" customFormat="1" ht="28.5" customHeight="1">
      <c r="A5" s="7" t="s">
        <v>284</v>
      </c>
      <c r="B5" s="8" t="s">
        <v>285</v>
      </c>
      <c r="C5" s="22">
        <f>SUM(C6,C10,C13,C17,C21,C28,C39,C41,C44,C48)</f>
        <v>193774.4</v>
      </c>
      <c r="D5" s="22">
        <f>SUM(D6,D10,D13,D17,D21,D28,D39,D41,D44,D48)</f>
        <v>37806.1</v>
      </c>
      <c r="E5" s="22">
        <f>SUM(E6,E10,E13,E17,E21,E28,E39,E41,E44,E48)</f>
        <v>51042.899999999994</v>
      </c>
      <c r="F5" s="22">
        <f>SUM(F6,F10,F13,F17,F21,F28,F39,F41,F44,F48)</f>
        <v>50292.200000000004</v>
      </c>
      <c r="G5" s="22">
        <f>SUM(G6,G10,G13,G17,G21,G28,G39,G41,G44,G48)</f>
        <v>54633.2</v>
      </c>
      <c r="H5" s="22">
        <f aca="true" t="shared" si="0" ref="H5:H36">SUM(D5+E5)</f>
        <v>88849</v>
      </c>
      <c r="I5" s="22">
        <f>SUM(I6,I10,I13,I17,I21,I28,I39,I41,I44,I48)</f>
        <v>42444.020000000004</v>
      </c>
      <c r="J5" s="27">
        <f>SUM(I5/C5*100)</f>
        <v>21.903832497997673</v>
      </c>
      <c r="K5" s="13">
        <f>SUM(I5/H5*100)</f>
        <v>47.770959718173536</v>
      </c>
      <c r="L5" s="16">
        <f>SUM(H5*0.67)</f>
        <v>59528.83</v>
      </c>
      <c r="M5" s="38">
        <f>SUM(I5-L5)</f>
        <v>-17084.809999999998</v>
      </c>
      <c r="N5" s="36"/>
    </row>
    <row r="6" spans="1:13" s="10" customFormat="1" ht="21.75" customHeight="1">
      <c r="A6" s="7" t="s">
        <v>286</v>
      </c>
      <c r="B6" s="8" t="s">
        <v>287</v>
      </c>
      <c r="C6" s="9">
        <f>SUM(C7,C8,C9)</f>
        <v>132807</v>
      </c>
      <c r="D6" s="9">
        <f>SUM(D7,D8,D9)</f>
        <v>26162</v>
      </c>
      <c r="E6" s="9">
        <f>SUM(E7,E8,E9)</f>
        <v>32935</v>
      </c>
      <c r="F6" s="9">
        <f>SUM(F7,F8,F9)</f>
        <v>35327</v>
      </c>
      <c r="G6" s="9">
        <f>SUM(G7,G8,G9)</f>
        <v>38383</v>
      </c>
      <c r="H6" s="22">
        <f t="shared" si="0"/>
        <v>59097</v>
      </c>
      <c r="I6" s="9">
        <f>SUM(I7,I8,I9)</f>
        <v>28617</v>
      </c>
      <c r="J6" s="27">
        <f>SUM(I6/C6*100)</f>
        <v>21.54780997989564</v>
      </c>
      <c r="K6" s="13">
        <f>SUM(I6/H6*100)</f>
        <v>48.423777856743996</v>
      </c>
      <c r="L6" s="16">
        <f aca="true" t="shared" si="1" ref="L6:L48">SUM(H6*0.67)</f>
        <v>39594.990000000005</v>
      </c>
      <c r="M6" s="38">
        <f aca="true" t="shared" si="2" ref="M6:M48">SUM(I6-L6)</f>
        <v>-10977.990000000005</v>
      </c>
    </row>
    <row r="7" spans="1:13" s="10" customFormat="1" ht="41.25" customHeight="1" hidden="1">
      <c r="A7" s="7"/>
      <c r="B7" s="3" t="s">
        <v>373</v>
      </c>
      <c r="C7" s="15">
        <v>41405</v>
      </c>
      <c r="D7" s="18">
        <v>8156</v>
      </c>
      <c r="E7" s="18">
        <v>10268</v>
      </c>
      <c r="F7" s="18">
        <v>11014</v>
      </c>
      <c r="G7" s="18">
        <f aca="true" t="shared" si="3" ref="G7:G36">SUM(C7-D7-E7-F7)</f>
        <v>11967</v>
      </c>
      <c r="H7" s="22">
        <f t="shared" si="0"/>
        <v>18424</v>
      </c>
      <c r="I7" s="9">
        <v>8871.3</v>
      </c>
      <c r="J7" s="27">
        <f>SUM(I7/C7*100)</f>
        <v>21.425673227871027</v>
      </c>
      <c r="K7" s="13">
        <f>SUM(I7/H7*100)</f>
        <v>48.150781589231435</v>
      </c>
      <c r="L7" s="16">
        <f t="shared" si="1"/>
        <v>12344.08</v>
      </c>
      <c r="M7" s="38">
        <f t="shared" si="2"/>
        <v>-3472.7800000000007</v>
      </c>
    </row>
    <row r="8" spans="1:13" s="10" customFormat="1" ht="28.5" customHeight="1" hidden="1">
      <c r="A8" s="7"/>
      <c r="B8" s="3" t="s">
        <v>374</v>
      </c>
      <c r="C8" s="15">
        <v>91402</v>
      </c>
      <c r="D8" s="18">
        <v>18006</v>
      </c>
      <c r="E8" s="18">
        <v>22667</v>
      </c>
      <c r="F8" s="18">
        <v>24313</v>
      </c>
      <c r="G8" s="18">
        <f t="shared" si="3"/>
        <v>26416</v>
      </c>
      <c r="H8" s="22">
        <f t="shared" si="0"/>
        <v>40673</v>
      </c>
      <c r="I8" s="9">
        <v>19745.7</v>
      </c>
      <c r="J8" s="27">
        <f>SUM(I8/C8*100)</f>
        <v>21.603137786919323</v>
      </c>
      <c r="K8" s="13">
        <f>SUM(I8/H8*100)</f>
        <v>48.5474393332186</v>
      </c>
      <c r="L8" s="16">
        <f t="shared" si="1"/>
        <v>27250.91</v>
      </c>
      <c r="M8" s="38">
        <f t="shared" si="2"/>
        <v>-7505.209999999999</v>
      </c>
    </row>
    <row r="9" spans="1:13" ht="41.25" customHeight="1" hidden="1">
      <c r="A9" s="6" t="s">
        <v>288</v>
      </c>
      <c r="B9" s="3" t="s">
        <v>375</v>
      </c>
      <c r="C9" s="4"/>
      <c r="D9" s="19"/>
      <c r="E9" s="20"/>
      <c r="F9" s="20"/>
      <c r="G9" s="18">
        <f t="shared" si="3"/>
        <v>0</v>
      </c>
      <c r="H9" s="22">
        <f t="shared" si="0"/>
        <v>0</v>
      </c>
      <c r="I9" s="4"/>
      <c r="J9" s="27"/>
      <c r="K9" s="13"/>
      <c r="L9" s="16">
        <f t="shared" si="1"/>
        <v>0</v>
      </c>
      <c r="M9" s="38">
        <f t="shared" si="2"/>
        <v>0</v>
      </c>
    </row>
    <row r="10" spans="1:13" s="10" customFormat="1" ht="26.25" customHeight="1">
      <c r="A10" s="7" t="s">
        <v>289</v>
      </c>
      <c r="B10" s="8" t="s">
        <v>290</v>
      </c>
      <c r="C10" s="9">
        <f>SUM(C11:C12)</f>
        <v>11036</v>
      </c>
      <c r="D10" s="9">
        <f>SUM(D11:D12)</f>
        <v>2754.4</v>
      </c>
      <c r="E10" s="9">
        <f>SUM(E11:E12)</f>
        <v>2762.6</v>
      </c>
      <c r="F10" s="9">
        <f>SUM(F11:F12)</f>
        <v>2754.4</v>
      </c>
      <c r="G10" s="18">
        <f t="shared" si="3"/>
        <v>2764.6</v>
      </c>
      <c r="H10" s="22">
        <f t="shared" si="0"/>
        <v>5517</v>
      </c>
      <c r="I10" s="9">
        <f>SUM(I11:I12)</f>
        <v>3131</v>
      </c>
      <c r="J10" s="27">
        <f>SUM(I10/C10*100)</f>
        <v>28.370786516853936</v>
      </c>
      <c r="K10" s="13">
        <f>SUM(I10/H10*100)</f>
        <v>56.751857893782855</v>
      </c>
      <c r="L10" s="16">
        <f t="shared" si="1"/>
        <v>3696.3900000000003</v>
      </c>
      <c r="M10" s="38">
        <f t="shared" si="2"/>
        <v>-565.3900000000003</v>
      </c>
    </row>
    <row r="11" spans="1:13" ht="0.75" customHeight="1" hidden="1">
      <c r="A11" s="6" t="s">
        <v>291</v>
      </c>
      <c r="B11" s="3" t="s">
        <v>292</v>
      </c>
      <c r="C11" s="4">
        <v>11018</v>
      </c>
      <c r="D11" s="19">
        <v>2754</v>
      </c>
      <c r="E11" s="14">
        <v>2754</v>
      </c>
      <c r="F11" s="14">
        <v>2754</v>
      </c>
      <c r="G11" s="18">
        <f t="shared" si="3"/>
        <v>2756</v>
      </c>
      <c r="H11" s="22">
        <f t="shared" si="0"/>
        <v>5508</v>
      </c>
      <c r="I11" s="4">
        <v>3130.8</v>
      </c>
      <c r="J11" s="27">
        <f>SUM(I11/C11*100)</f>
        <v>28.41532038482483</v>
      </c>
      <c r="K11" s="13">
        <f>SUM(I11/H11*100)</f>
        <v>56.8409586056645</v>
      </c>
      <c r="L11" s="16">
        <f t="shared" si="1"/>
        <v>3690.36</v>
      </c>
      <c r="M11" s="38">
        <f t="shared" si="2"/>
        <v>-559.56</v>
      </c>
    </row>
    <row r="12" spans="1:13" ht="18" customHeight="1" hidden="1">
      <c r="A12" s="6" t="s">
        <v>296</v>
      </c>
      <c r="B12" s="3" t="s">
        <v>297</v>
      </c>
      <c r="C12" s="4">
        <v>18</v>
      </c>
      <c r="D12" s="19">
        <v>0.4</v>
      </c>
      <c r="E12" s="14">
        <v>8.6</v>
      </c>
      <c r="F12" s="14">
        <v>0.4</v>
      </c>
      <c r="G12" s="18">
        <f t="shared" si="3"/>
        <v>8.600000000000001</v>
      </c>
      <c r="H12" s="22">
        <f t="shared" si="0"/>
        <v>9</v>
      </c>
      <c r="I12" s="4">
        <v>0.2</v>
      </c>
      <c r="J12" s="27">
        <f>SUM(I12/C12*100)</f>
        <v>1.1111111111111112</v>
      </c>
      <c r="K12" s="13">
        <f>SUM(I12/H12*100)</f>
        <v>2.2222222222222223</v>
      </c>
      <c r="L12" s="16">
        <f t="shared" si="1"/>
        <v>6.03</v>
      </c>
      <c r="M12" s="38">
        <f t="shared" si="2"/>
        <v>-5.83</v>
      </c>
    </row>
    <row r="13" spans="1:13" s="10" customFormat="1" ht="30.75" customHeight="1">
      <c r="A13" s="7" t="s">
        <v>298</v>
      </c>
      <c r="B13" s="8" t="s">
        <v>299</v>
      </c>
      <c r="C13" s="9">
        <f>SUM(C14:C16)</f>
        <v>0</v>
      </c>
      <c r="D13" s="9">
        <f>SUM(D14:D16)</f>
        <v>0</v>
      </c>
      <c r="E13" s="9">
        <f>SUM(E14:E16)</f>
        <v>0</v>
      </c>
      <c r="F13" s="9">
        <f>SUM(F14:F16)</f>
        <v>0</v>
      </c>
      <c r="G13" s="18">
        <f t="shared" si="3"/>
        <v>0</v>
      </c>
      <c r="H13" s="22">
        <f t="shared" si="0"/>
        <v>0</v>
      </c>
      <c r="I13" s="9">
        <f>SUM(I14:I16)</f>
        <v>0.02</v>
      </c>
      <c r="J13" s="27"/>
      <c r="K13" s="13"/>
      <c r="L13" s="16">
        <f t="shared" si="1"/>
        <v>0</v>
      </c>
      <c r="M13" s="38">
        <f t="shared" si="2"/>
        <v>0.02</v>
      </c>
    </row>
    <row r="14" spans="1:13" ht="18" customHeight="1" hidden="1">
      <c r="A14" s="6" t="s">
        <v>300</v>
      </c>
      <c r="B14" s="3" t="s">
        <v>301</v>
      </c>
      <c r="C14" s="4"/>
      <c r="D14" s="13"/>
      <c r="E14" s="14"/>
      <c r="F14" s="14"/>
      <c r="G14" s="18">
        <f t="shared" si="3"/>
        <v>0</v>
      </c>
      <c r="H14" s="22">
        <f t="shared" si="0"/>
        <v>0</v>
      </c>
      <c r="I14" s="4">
        <v>0.02</v>
      </c>
      <c r="J14" s="27"/>
      <c r="K14" s="13"/>
      <c r="L14" s="16">
        <f t="shared" si="1"/>
        <v>0</v>
      </c>
      <c r="M14" s="38">
        <f t="shared" si="2"/>
        <v>0.02</v>
      </c>
    </row>
    <row r="15" spans="1:13" ht="17.25" customHeight="1" hidden="1">
      <c r="A15" s="6" t="s">
        <v>302</v>
      </c>
      <c r="B15" s="3" t="s">
        <v>303</v>
      </c>
      <c r="C15" s="4"/>
      <c r="D15" s="19"/>
      <c r="E15" s="14"/>
      <c r="F15" s="14"/>
      <c r="G15" s="18">
        <f t="shared" si="3"/>
        <v>0</v>
      </c>
      <c r="H15" s="22">
        <f t="shared" si="0"/>
        <v>0</v>
      </c>
      <c r="I15" s="4"/>
      <c r="J15" s="27"/>
      <c r="K15" s="13"/>
      <c r="L15" s="16">
        <f t="shared" si="1"/>
        <v>0</v>
      </c>
      <c r="M15" s="38">
        <f t="shared" si="2"/>
        <v>0</v>
      </c>
    </row>
    <row r="16" spans="1:13" ht="17.25" customHeight="1" hidden="1">
      <c r="A16" s="6" t="s">
        <v>304</v>
      </c>
      <c r="B16" s="3" t="s">
        <v>305</v>
      </c>
      <c r="C16" s="4"/>
      <c r="D16" s="19"/>
      <c r="E16" s="14"/>
      <c r="F16" s="14"/>
      <c r="G16" s="18">
        <f t="shared" si="3"/>
        <v>0</v>
      </c>
      <c r="H16" s="22">
        <f t="shared" si="0"/>
        <v>0</v>
      </c>
      <c r="I16" s="4"/>
      <c r="J16" s="27"/>
      <c r="K16" s="13"/>
      <c r="L16" s="16">
        <f t="shared" si="1"/>
        <v>0</v>
      </c>
      <c r="M16" s="38">
        <f t="shared" si="2"/>
        <v>0</v>
      </c>
    </row>
    <row r="17" spans="1:13" s="10" customFormat="1" ht="24.75" customHeight="1">
      <c r="A17" s="7" t="s">
        <v>306</v>
      </c>
      <c r="B17" s="8" t="s">
        <v>307</v>
      </c>
      <c r="C17" s="9">
        <f>SUM(C18:C20)</f>
        <v>1967</v>
      </c>
      <c r="D17" s="9">
        <f>SUM(D18:D20)</f>
        <v>371</v>
      </c>
      <c r="E17" s="9">
        <f>SUM(E18:E20)</f>
        <v>499</v>
      </c>
      <c r="F17" s="9">
        <f>SUM(F18:F20)</f>
        <v>518.8</v>
      </c>
      <c r="G17" s="18">
        <f t="shared" si="3"/>
        <v>578.2</v>
      </c>
      <c r="H17" s="22">
        <f t="shared" si="0"/>
        <v>870</v>
      </c>
      <c r="I17" s="9">
        <f>SUM(I18:I20)</f>
        <v>554.3</v>
      </c>
      <c r="J17" s="27">
        <f>SUM(I17/C17*100)</f>
        <v>28.179969496695474</v>
      </c>
      <c r="K17" s="13">
        <f>SUM(I17/H17*100)</f>
        <v>63.712643678160916</v>
      </c>
      <c r="L17" s="16">
        <f t="shared" si="1"/>
        <v>582.9000000000001</v>
      </c>
      <c r="M17" s="38">
        <f t="shared" si="2"/>
        <v>-28.600000000000136</v>
      </c>
    </row>
    <row r="18" spans="1:13" ht="64.5" customHeight="1" hidden="1">
      <c r="A18" s="6" t="s">
        <v>308</v>
      </c>
      <c r="B18" s="3" t="s">
        <v>309</v>
      </c>
      <c r="C18" s="4">
        <v>514</v>
      </c>
      <c r="D18" s="19">
        <v>137</v>
      </c>
      <c r="E18" s="21">
        <v>128.5</v>
      </c>
      <c r="F18" s="21">
        <v>128.5</v>
      </c>
      <c r="G18" s="18">
        <f t="shared" si="3"/>
        <v>120</v>
      </c>
      <c r="H18" s="22">
        <f t="shared" si="0"/>
        <v>265.5</v>
      </c>
      <c r="I18" s="4">
        <v>224.2</v>
      </c>
      <c r="J18" s="27">
        <f>SUM(I18/C18*100)</f>
        <v>43.61867704280156</v>
      </c>
      <c r="K18" s="13">
        <f>SUM(I18/H18*100)</f>
        <v>84.44444444444444</v>
      </c>
      <c r="L18" s="16">
        <f t="shared" si="1"/>
        <v>177.88500000000002</v>
      </c>
      <c r="M18" s="38">
        <f t="shared" si="2"/>
        <v>46.31499999999997</v>
      </c>
    </row>
    <row r="19" spans="1:13" ht="77.25" customHeight="1" hidden="1">
      <c r="A19" s="6" t="s">
        <v>310</v>
      </c>
      <c r="B19" s="3" t="s">
        <v>311</v>
      </c>
      <c r="C19" s="4">
        <v>1451</v>
      </c>
      <c r="D19" s="19">
        <v>234</v>
      </c>
      <c r="E19" s="21">
        <v>368.5</v>
      </c>
      <c r="F19" s="21">
        <v>390.3</v>
      </c>
      <c r="G19" s="18">
        <f t="shared" si="3"/>
        <v>458.2</v>
      </c>
      <c r="H19" s="22">
        <f t="shared" si="0"/>
        <v>602.5</v>
      </c>
      <c r="I19" s="4">
        <v>330.1</v>
      </c>
      <c r="J19" s="27">
        <f>SUM(I19/C19*100)</f>
        <v>22.749827705031013</v>
      </c>
      <c r="K19" s="13">
        <f>SUM(I19/H19*100)</f>
        <v>54.78838174273859</v>
      </c>
      <c r="L19" s="16">
        <f t="shared" si="1"/>
        <v>403.675</v>
      </c>
      <c r="M19" s="38">
        <f t="shared" si="2"/>
        <v>-73.57499999999999</v>
      </c>
    </row>
    <row r="20" spans="1:13" ht="29.25" customHeight="1" hidden="1">
      <c r="A20" s="6" t="s">
        <v>312</v>
      </c>
      <c r="B20" s="3" t="s">
        <v>314</v>
      </c>
      <c r="C20" s="4">
        <v>2</v>
      </c>
      <c r="D20" s="13"/>
      <c r="E20" s="14">
        <v>2</v>
      </c>
      <c r="F20" s="14"/>
      <c r="G20" s="18">
        <f t="shared" si="3"/>
        <v>0</v>
      </c>
      <c r="H20" s="22">
        <f t="shared" si="0"/>
        <v>2</v>
      </c>
      <c r="I20" s="4"/>
      <c r="J20" s="27">
        <f>SUM(I20/C20*100)</f>
        <v>0</v>
      </c>
      <c r="K20" s="13">
        <f>SUM(I20/H20*100)</f>
        <v>0</v>
      </c>
      <c r="L20" s="16">
        <f t="shared" si="1"/>
        <v>1.34</v>
      </c>
      <c r="M20" s="38">
        <f t="shared" si="2"/>
        <v>-1.34</v>
      </c>
    </row>
    <row r="21" spans="1:13" s="10" customFormat="1" ht="42" customHeight="1">
      <c r="A21" s="7" t="s">
        <v>315</v>
      </c>
      <c r="B21" s="8" t="s">
        <v>316</v>
      </c>
      <c r="C21" s="9">
        <f>SUM(C22,C23,C25)</f>
        <v>30</v>
      </c>
      <c r="D21" s="18">
        <f>SUM(D22,D23,D25)</f>
        <v>7</v>
      </c>
      <c r="E21" s="18">
        <f>SUM(E22,E23,E25)</f>
        <v>7</v>
      </c>
      <c r="F21" s="18">
        <f>SUM(F22,F23,F25)</f>
        <v>7</v>
      </c>
      <c r="G21" s="18">
        <f t="shared" si="3"/>
        <v>9</v>
      </c>
      <c r="H21" s="22">
        <f t="shared" si="0"/>
        <v>14</v>
      </c>
      <c r="I21" s="9">
        <f>SUM(I22,I23,I25)</f>
        <v>0.4</v>
      </c>
      <c r="J21" s="27">
        <f>SUM(I21/C21*100)</f>
        <v>1.3333333333333335</v>
      </c>
      <c r="K21" s="13">
        <f>SUM(I21/H21*100)</f>
        <v>2.857142857142857</v>
      </c>
      <c r="L21" s="16">
        <f t="shared" si="1"/>
        <v>9.38</v>
      </c>
      <c r="M21" s="38">
        <f t="shared" si="2"/>
        <v>-8.98</v>
      </c>
    </row>
    <row r="22" spans="1:13" ht="0.75" customHeight="1">
      <c r="A22" s="6" t="s">
        <v>317</v>
      </c>
      <c r="B22" s="3" t="s">
        <v>318</v>
      </c>
      <c r="C22" s="4"/>
      <c r="D22" s="19"/>
      <c r="E22" s="21"/>
      <c r="F22" s="21"/>
      <c r="G22" s="18">
        <f t="shared" si="3"/>
        <v>0</v>
      </c>
      <c r="H22" s="22">
        <f t="shared" si="0"/>
        <v>0</v>
      </c>
      <c r="I22" s="4">
        <v>0.4</v>
      </c>
      <c r="J22" s="27"/>
      <c r="K22" s="13"/>
      <c r="L22" s="16">
        <f t="shared" si="1"/>
        <v>0</v>
      </c>
      <c r="M22" s="38">
        <f t="shared" si="2"/>
        <v>0.4</v>
      </c>
    </row>
    <row r="23" spans="1:13" ht="27" customHeight="1" hidden="1">
      <c r="A23" s="6" t="s">
        <v>319</v>
      </c>
      <c r="B23" s="3" t="s">
        <v>320</v>
      </c>
      <c r="C23" s="4">
        <f>SUM(C24)</f>
        <v>20</v>
      </c>
      <c r="D23" s="18">
        <f>SUM(D24)</f>
        <v>5</v>
      </c>
      <c r="E23" s="18">
        <f>SUM(E24)</f>
        <v>5</v>
      </c>
      <c r="F23" s="18">
        <f>SUM(F24)</f>
        <v>5</v>
      </c>
      <c r="G23" s="18">
        <f t="shared" si="3"/>
        <v>5</v>
      </c>
      <c r="H23" s="22">
        <f t="shared" si="0"/>
        <v>10</v>
      </c>
      <c r="I23" s="4">
        <f>SUM(I24)</f>
        <v>0</v>
      </c>
      <c r="J23" s="27">
        <f aca="true" t="shared" si="4" ref="J23:J28">SUM(I23/C23*100)</f>
        <v>0</v>
      </c>
      <c r="K23" s="13">
        <f aca="true" t="shared" si="5" ref="K23:K28">SUM(I23/H23*100)</f>
        <v>0</v>
      </c>
      <c r="L23" s="16">
        <f t="shared" si="1"/>
        <v>6.7</v>
      </c>
      <c r="M23" s="38">
        <f t="shared" si="2"/>
        <v>-6.7</v>
      </c>
    </row>
    <row r="24" spans="1:13" ht="39" customHeight="1" hidden="1">
      <c r="A24" s="6" t="s">
        <v>321</v>
      </c>
      <c r="B24" s="3" t="s">
        <v>322</v>
      </c>
      <c r="C24" s="4">
        <v>20</v>
      </c>
      <c r="D24" s="19">
        <v>5</v>
      </c>
      <c r="E24" s="21">
        <v>5</v>
      </c>
      <c r="F24" s="21">
        <v>5</v>
      </c>
      <c r="G24" s="18">
        <f t="shared" si="3"/>
        <v>5</v>
      </c>
      <c r="H24" s="22">
        <f t="shared" si="0"/>
        <v>10</v>
      </c>
      <c r="I24" s="4"/>
      <c r="J24" s="27">
        <f t="shared" si="4"/>
        <v>0</v>
      </c>
      <c r="K24" s="13">
        <f t="shared" si="5"/>
        <v>0</v>
      </c>
      <c r="L24" s="16">
        <f t="shared" si="1"/>
        <v>6.7</v>
      </c>
      <c r="M24" s="38">
        <f t="shared" si="2"/>
        <v>-6.7</v>
      </c>
    </row>
    <row r="25" spans="1:13" ht="36.75" customHeight="1" hidden="1">
      <c r="A25" s="6" t="s">
        <v>323</v>
      </c>
      <c r="B25" s="3" t="s">
        <v>324</v>
      </c>
      <c r="C25" s="4">
        <f>SUM(C26:C27)</f>
        <v>10</v>
      </c>
      <c r="D25" s="18">
        <f>SUM(D26:D27)</f>
        <v>2</v>
      </c>
      <c r="E25" s="18">
        <f>SUM(E26:E27)</f>
        <v>2</v>
      </c>
      <c r="F25" s="18">
        <f>SUM(F26:F27)</f>
        <v>2</v>
      </c>
      <c r="G25" s="18">
        <f t="shared" si="3"/>
        <v>4</v>
      </c>
      <c r="H25" s="22">
        <f t="shared" si="0"/>
        <v>4</v>
      </c>
      <c r="I25" s="4">
        <f>SUM(I26:I27)</f>
        <v>0</v>
      </c>
      <c r="J25" s="27">
        <f t="shared" si="4"/>
        <v>0</v>
      </c>
      <c r="K25" s="13">
        <f t="shared" si="5"/>
        <v>0</v>
      </c>
      <c r="L25" s="16">
        <f t="shared" si="1"/>
        <v>2.68</v>
      </c>
      <c r="M25" s="38">
        <f t="shared" si="2"/>
        <v>-2.68</v>
      </c>
    </row>
    <row r="26" spans="1:13" ht="29.25" customHeight="1" hidden="1">
      <c r="A26" s="6" t="s">
        <v>325</v>
      </c>
      <c r="B26" s="3" t="s">
        <v>370</v>
      </c>
      <c r="C26" s="4">
        <v>5</v>
      </c>
      <c r="D26" s="19">
        <v>1</v>
      </c>
      <c r="E26" s="21">
        <v>1</v>
      </c>
      <c r="F26" s="21">
        <v>1</v>
      </c>
      <c r="G26" s="18">
        <f t="shared" si="3"/>
        <v>2</v>
      </c>
      <c r="H26" s="22">
        <f t="shared" si="0"/>
        <v>2</v>
      </c>
      <c r="I26" s="4"/>
      <c r="J26" s="27">
        <f t="shared" si="4"/>
        <v>0</v>
      </c>
      <c r="K26" s="13">
        <f t="shared" si="5"/>
        <v>0</v>
      </c>
      <c r="L26" s="16">
        <f t="shared" si="1"/>
        <v>1.34</v>
      </c>
      <c r="M26" s="38">
        <f t="shared" si="2"/>
        <v>-1.34</v>
      </c>
    </row>
    <row r="27" spans="1:13" ht="32.25" customHeight="1" hidden="1">
      <c r="A27" s="6" t="s">
        <v>326</v>
      </c>
      <c r="B27" s="3" t="s">
        <v>327</v>
      </c>
      <c r="C27" s="4">
        <v>5</v>
      </c>
      <c r="D27" s="19">
        <v>1</v>
      </c>
      <c r="E27" s="21">
        <v>1</v>
      </c>
      <c r="F27" s="21">
        <v>1</v>
      </c>
      <c r="G27" s="18">
        <f t="shared" si="3"/>
        <v>2</v>
      </c>
      <c r="H27" s="22">
        <f t="shared" si="0"/>
        <v>2</v>
      </c>
      <c r="I27" s="4"/>
      <c r="J27" s="27">
        <f t="shared" si="4"/>
        <v>0</v>
      </c>
      <c r="K27" s="13">
        <f t="shared" si="5"/>
        <v>0</v>
      </c>
      <c r="L27" s="16">
        <f t="shared" si="1"/>
        <v>1.34</v>
      </c>
      <c r="M27" s="38">
        <f t="shared" si="2"/>
        <v>-1.34</v>
      </c>
    </row>
    <row r="28" spans="1:13" s="10" customFormat="1" ht="36">
      <c r="A28" s="7" t="s">
        <v>328</v>
      </c>
      <c r="B28" s="8" t="s">
        <v>329</v>
      </c>
      <c r="C28" s="13">
        <f>SUM(C29,C31,C35,C37)</f>
        <v>15149</v>
      </c>
      <c r="D28" s="13">
        <f>SUM(D29,D31,D35,D37)</f>
        <v>3667</v>
      </c>
      <c r="E28" s="13">
        <f>SUM(E29,E31,E35,E37)</f>
        <v>3668</v>
      </c>
      <c r="F28" s="13">
        <f>SUM(F29,F31,F35,F37)</f>
        <v>3668</v>
      </c>
      <c r="G28" s="18">
        <f t="shared" si="3"/>
        <v>4146</v>
      </c>
      <c r="H28" s="22">
        <f t="shared" si="0"/>
        <v>7335</v>
      </c>
      <c r="I28" s="13">
        <f>SUM(I29,I31,I35,I37)</f>
        <v>2958.8</v>
      </c>
      <c r="J28" s="27">
        <f t="shared" si="4"/>
        <v>19.531322199485114</v>
      </c>
      <c r="K28" s="13">
        <f t="shared" si="5"/>
        <v>40.338104976141786</v>
      </c>
      <c r="L28" s="16">
        <f t="shared" si="1"/>
        <v>4914.450000000001</v>
      </c>
      <c r="M28" s="38">
        <f t="shared" si="2"/>
        <v>-1955.6500000000005</v>
      </c>
    </row>
    <row r="29" spans="1:13" ht="43.5" customHeight="1" hidden="1">
      <c r="A29" s="6" t="s">
        <v>330</v>
      </c>
      <c r="B29" s="3" t="s">
        <v>331</v>
      </c>
      <c r="C29" s="4">
        <f>SUM(C30)</f>
        <v>0</v>
      </c>
      <c r="D29" s="4">
        <f>SUM(D30)</f>
        <v>0</v>
      </c>
      <c r="E29" s="4">
        <f>SUM(E30)</f>
        <v>0</v>
      </c>
      <c r="F29" s="4">
        <f>SUM(F30)</f>
        <v>0</v>
      </c>
      <c r="G29" s="18">
        <f t="shared" si="3"/>
        <v>0</v>
      </c>
      <c r="H29" s="22">
        <f t="shared" si="0"/>
        <v>0</v>
      </c>
      <c r="I29" s="4">
        <f>SUM(I30)</f>
        <v>0</v>
      </c>
      <c r="J29" s="27"/>
      <c r="K29" s="13"/>
      <c r="L29" s="16">
        <f t="shared" si="1"/>
        <v>0</v>
      </c>
      <c r="M29" s="38">
        <f t="shared" si="2"/>
        <v>0</v>
      </c>
    </row>
    <row r="30" spans="1:13" ht="41.25" customHeight="1" hidden="1">
      <c r="A30" s="6" t="s">
        <v>332</v>
      </c>
      <c r="B30" s="3" t="s">
        <v>333</v>
      </c>
      <c r="C30" s="4"/>
      <c r="D30" s="13"/>
      <c r="E30" s="14"/>
      <c r="F30" s="14"/>
      <c r="G30" s="18">
        <f t="shared" si="3"/>
        <v>0</v>
      </c>
      <c r="H30" s="22">
        <f t="shared" si="0"/>
        <v>0</v>
      </c>
      <c r="I30" s="4"/>
      <c r="J30" s="27"/>
      <c r="K30" s="13"/>
      <c r="L30" s="16">
        <f t="shared" si="1"/>
        <v>0</v>
      </c>
      <c r="M30" s="38">
        <f t="shared" si="2"/>
        <v>0</v>
      </c>
    </row>
    <row r="31" spans="1:13" ht="35.25" customHeight="1" hidden="1">
      <c r="A31" s="6" t="s">
        <v>334</v>
      </c>
      <c r="B31" s="3" t="s">
        <v>335</v>
      </c>
      <c r="C31" s="4">
        <f>SUM(C32:C33)</f>
        <v>8671</v>
      </c>
      <c r="D31" s="4">
        <f>SUM(D32:D33)</f>
        <v>2167</v>
      </c>
      <c r="E31" s="4">
        <f>SUM(E32:E33)</f>
        <v>2168</v>
      </c>
      <c r="F31" s="4">
        <f>SUM(F32:F33)</f>
        <v>2168</v>
      </c>
      <c r="G31" s="18">
        <f t="shared" si="3"/>
        <v>2168</v>
      </c>
      <c r="H31" s="22">
        <f t="shared" si="0"/>
        <v>4335</v>
      </c>
      <c r="I31" s="4">
        <f>SUM(I32:I33)</f>
        <v>2336.2</v>
      </c>
      <c r="J31" s="27">
        <f aca="true" t="shared" si="6" ref="J31:J48">SUM(I31/C31*100)</f>
        <v>26.942682504901395</v>
      </c>
      <c r="K31" s="13">
        <f>SUM(I31/H31*100)</f>
        <v>53.89158016147635</v>
      </c>
      <c r="L31" s="16">
        <f t="shared" si="1"/>
        <v>2904.4500000000003</v>
      </c>
      <c r="M31" s="38">
        <f t="shared" si="2"/>
        <v>-568.2500000000005</v>
      </c>
    </row>
    <row r="32" spans="1:13" ht="66.75" customHeight="1" hidden="1">
      <c r="A32" s="6" t="s">
        <v>336</v>
      </c>
      <c r="B32" s="3" t="s">
        <v>337</v>
      </c>
      <c r="C32" s="4">
        <v>3059</v>
      </c>
      <c r="D32" s="19">
        <v>764</v>
      </c>
      <c r="E32" s="21">
        <v>765</v>
      </c>
      <c r="F32" s="21">
        <v>765</v>
      </c>
      <c r="G32" s="18">
        <f t="shared" si="3"/>
        <v>765</v>
      </c>
      <c r="H32" s="22">
        <f t="shared" si="0"/>
        <v>1529</v>
      </c>
      <c r="I32" s="4">
        <v>1176.1</v>
      </c>
      <c r="J32" s="27">
        <f t="shared" si="6"/>
        <v>38.4472049689441</v>
      </c>
      <c r="K32" s="13">
        <f>SUM(I32/H32*100)</f>
        <v>76.91955526487901</v>
      </c>
      <c r="L32" s="16">
        <f t="shared" si="1"/>
        <v>1024.43</v>
      </c>
      <c r="M32" s="38">
        <f t="shared" si="2"/>
        <v>151.66999999999985</v>
      </c>
    </row>
    <row r="33" spans="1:13" ht="78.75" customHeight="1" hidden="1">
      <c r="A33" s="6" t="s">
        <v>338</v>
      </c>
      <c r="B33" s="3" t="s">
        <v>77</v>
      </c>
      <c r="C33" s="9">
        <f>SUM(C34)</f>
        <v>5612</v>
      </c>
      <c r="D33" s="9">
        <f>SUM(D34)</f>
        <v>1403</v>
      </c>
      <c r="E33" s="9">
        <f>SUM(E34)</f>
        <v>1403</v>
      </c>
      <c r="F33" s="9">
        <f>SUM(F34)</f>
        <v>1403</v>
      </c>
      <c r="G33" s="18">
        <f t="shared" si="3"/>
        <v>1403</v>
      </c>
      <c r="H33" s="22">
        <f t="shared" si="0"/>
        <v>2806</v>
      </c>
      <c r="I33" s="9">
        <f>SUM(I34)</f>
        <v>1160.1</v>
      </c>
      <c r="J33" s="27">
        <f t="shared" si="6"/>
        <v>20.671774768353526</v>
      </c>
      <c r="K33" s="13">
        <f>SUM(I33/H33*100)</f>
        <v>41.34354953670705</v>
      </c>
      <c r="L33" s="16">
        <f t="shared" si="1"/>
        <v>1880.0200000000002</v>
      </c>
      <c r="M33" s="38">
        <f t="shared" si="2"/>
        <v>-719.9200000000003</v>
      </c>
    </row>
    <row r="34" spans="1:13" ht="69" customHeight="1" hidden="1">
      <c r="A34" s="6" t="s">
        <v>339</v>
      </c>
      <c r="B34" s="3" t="s">
        <v>340</v>
      </c>
      <c r="C34" s="4">
        <v>5612</v>
      </c>
      <c r="D34" s="19">
        <v>1403</v>
      </c>
      <c r="E34" s="14">
        <v>1403</v>
      </c>
      <c r="F34" s="14">
        <v>1403</v>
      </c>
      <c r="G34" s="18">
        <f t="shared" si="3"/>
        <v>1403</v>
      </c>
      <c r="H34" s="22">
        <f t="shared" si="0"/>
        <v>2806</v>
      </c>
      <c r="I34" s="4">
        <v>1160.1</v>
      </c>
      <c r="J34" s="27">
        <f t="shared" si="6"/>
        <v>20.671774768353526</v>
      </c>
      <c r="K34" s="13">
        <f>SUM(I34/H34*100)</f>
        <v>41.34354953670705</v>
      </c>
      <c r="L34" s="16">
        <f t="shared" si="1"/>
        <v>1880.0200000000002</v>
      </c>
      <c r="M34" s="38">
        <f t="shared" si="2"/>
        <v>-719.9200000000003</v>
      </c>
    </row>
    <row r="35" spans="1:13" ht="27.75" customHeight="1" hidden="1">
      <c r="A35" s="6" t="s">
        <v>341</v>
      </c>
      <c r="B35" s="3" t="s">
        <v>342</v>
      </c>
      <c r="C35" s="4">
        <f>SUM(C36)</f>
        <v>478</v>
      </c>
      <c r="D35" s="4"/>
      <c r="E35" s="4"/>
      <c r="F35" s="4"/>
      <c r="G35" s="18">
        <f t="shared" si="3"/>
        <v>478</v>
      </c>
      <c r="H35" s="22">
        <f t="shared" si="0"/>
        <v>0</v>
      </c>
      <c r="I35" s="4">
        <f>SUM(I36)</f>
        <v>25.3</v>
      </c>
      <c r="J35" s="27">
        <f t="shared" si="6"/>
        <v>5.292887029288703</v>
      </c>
      <c r="K35" s="13"/>
      <c r="L35" s="16">
        <f t="shared" si="1"/>
        <v>0</v>
      </c>
      <c r="M35" s="38">
        <f t="shared" si="2"/>
        <v>25.3</v>
      </c>
    </row>
    <row r="36" spans="1:13" ht="51.75" customHeight="1" hidden="1">
      <c r="A36" s="6" t="s">
        <v>343</v>
      </c>
      <c r="B36" s="3" t="s">
        <v>344</v>
      </c>
      <c r="C36" s="4">
        <v>478</v>
      </c>
      <c r="D36" s="19">
        <v>25.3</v>
      </c>
      <c r="E36" s="14">
        <v>25.3</v>
      </c>
      <c r="F36" s="14">
        <v>213</v>
      </c>
      <c r="G36" s="18">
        <f t="shared" si="3"/>
        <v>214.39999999999998</v>
      </c>
      <c r="H36" s="22">
        <f t="shared" si="0"/>
        <v>50.6</v>
      </c>
      <c r="I36" s="4">
        <v>25.3</v>
      </c>
      <c r="J36" s="27">
        <f t="shared" si="6"/>
        <v>5.292887029288703</v>
      </c>
      <c r="K36" s="13">
        <f aca="true" t="shared" si="7" ref="K36:K48">SUM(I36/H36*100)</f>
        <v>50</v>
      </c>
      <c r="L36" s="16">
        <f t="shared" si="1"/>
        <v>33.902</v>
      </c>
      <c r="M36" s="38">
        <f t="shared" si="2"/>
        <v>-8.602</v>
      </c>
    </row>
    <row r="37" spans="1:13" ht="37.5" customHeight="1" hidden="1">
      <c r="A37" s="6" t="s">
        <v>345</v>
      </c>
      <c r="B37" s="3" t="s">
        <v>346</v>
      </c>
      <c r="C37" s="15">
        <f>SUM(C38)</f>
        <v>6000</v>
      </c>
      <c r="D37" s="15">
        <f>SUM(D38)</f>
        <v>1500</v>
      </c>
      <c r="E37" s="15">
        <f>SUM(E38)</f>
        <v>1500</v>
      </c>
      <c r="F37" s="15">
        <f>SUM(F38)</f>
        <v>1500</v>
      </c>
      <c r="G37" s="15">
        <f>SUM(G38)</f>
        <v>1500</v>
      </c>
      <c r="H37" s="22">
        <f aca="true" t="shared" si="8" ref="H37:H48">SUM(D37+E37)</f>
        <v>3000</v>
      </c>
      <c r="I37" s="15">
        <f>SUM(I38)</f>
        <v>597.3</v>
      </c>
      <c r="J37" s="27">
        <f t="shared" si="6"/>
        <v>9.954999999999998</v>
      </c>
      <c r="K37" s="13">
        <f t="shared" si="7"/>
        <v>19.909999999999997</v>
      </c>
      <c r="L37" s="16">
        <f t="shared" si="1"/>
        <v>2010.0000000000002</v>
      </c>
      <c r="M37" s="38">
        <f t="shared" si="2"/>
        <v>-1412.7000000000003</v>
      </c>
    </row>
    <row r="38" spans="1:13" ht="41.25" customHeight="1" hidden="1">
      <c r="A38" s="6" t="s">
        <v>347</v>
      </c>
      <c r="B38" s="3" t="s">
        <v>348</v>
      </c>
      <c r="C38" s="4">
        <v>6000</v>
      </c>
      <c r="D38" s="19">
        <v>1500</v>
      </c>
      <c r="E38" s="14">
        <v>1500</v>
      </c>
      <c r="F38" s="14">
        <v>1500</v>
      </c>
      <c r="G38" s="18">
        <f>SUM(C38-D38-E38-F38)</f>
        <v>1500</v>
      </c>
      <c r="H38" s="22">
        <f t="shared" si="8"/>
        <v>3000</v>
      </c>
      <c r="I38" s="4">
        <v>597.3</v>
      </c>
      <c r="J38" s="27">
        <f t="shared" si="6"/>
        <v>9.954999999999998</v>
      </c>
      <c r="K38" s="13">
        <f t="shared" si="7"/>
        <v>19.909999999999997</v>
      </c>
      <c r="L38" s="16">
        <f t="shared" si="1"/>
        <v>2010.0000000000002</v>
      </c>
      <c r="M38" s="38">
        <f t="shared" si="2"/>
        <v>-1412.7000000000003</v>
      </c>
    </row>
    <row r="39" spans="1:13" s="10" customFormat="1" ht="32.25" customHeight="1">
      <c r="A39" s="7" t="s">
        <v>349</v>
      </c>
      <c r="B39" s="8" t="s">
        <v>350</v>
      </c>
      <c r="C39" s="9">
        <f>SUM(C40)</f>
        <v>1250.4</v>
      </c>
      <c r="D39" s="9">
        <f>SUM(D40)</f>
        <v>63</v>
      </c>
      <c r="E39" s="9">
        <f>SUM(E40)</f>
        <v>185</v>
      </c>
      <c r="F39" s="9">
        <f>SUM(F40)</f>
        <v>133</v>
      </c>
      <c r="G39" s="18">
        <f>SUM(C39-D39-E39-F39)</f>
        <v>869.4000000000001</v>
      </c>
      <c r="H39" s="22">
        <f t="shared" si="8"/>
        <v>248</v>
      </c>
      <c r="I39" s="9">
        <f>SUM(I40)</f>
        <v>126.3</v>
      </c>
      <c r="J39" s="27">
        <f t="shared" si="6"/>
        <v>10.100767754318616</v>
      </c>
      <c r="K39" s="13">
        <f t="shared" si="7"/>
        <v>50.92741935483871</v>
      </c>
      <c r="L39" s="16">
        <f t="shared" si="1"/>
        <v>166.16</v>
      </c>
      <c r="M39" s="38">
        <f t="shared" si="2"/>
        <v>-39.86</v>
      </c>
    </row>
    <row r="40" spans="1:13" ht="40.5" customHeight="1" hidden="1">
      <c r="A40" s="6" t="s">
        <v>351</v>
      </c>
      <c r="B40" s="3" t="s">
        <v>352</v>
      </c>
      <c r="C40" s="12">
        <v>1250.4</v>
      </c>
      <c r="D40" s="19">
        <v>63</v>
      </c>
      <c r="E40" s="21">
        <v>185</v>
      </c>
      <c r="F40" s="21">
        <v>133</v>
      </c>
      <c r="G40" s="18">
        <f>SUM(C40-D40-E40-F40)</f>
        <v>869.4000000000001</v>
      </c>
      <c r="H40" s="22">
        <f t="shared" si="8"/>
        <v>248</v>
      </c>
      <c r="I40" s="4">
        <v>126.3</v>
      </c>
      <c r="J40" s="27">
        <f t="shared" si="6"/>
        <v>10.100767754318616</v>
      </c>
      <c r="K40" s="13">
        <f t="shared" si="7"/>
        <v>50.92741935483871</v>
      </c>
      <c r="L40" s="16">
        <f t="shared" si="1"/>
        <v>166.16</v>
      </c>
      <c r="M40" s="38">
        <f t="shared" si="2"/>
        <v>-39.86</v>
      </c>
    </row>
    <row r="41" spans="1:13" s="10" customFormat="1" ht="39.75" customHeight="1">
      <c r="A41" s="7" t="s">
        <v>353</v>
      </c>
      <c r="B41" s="8" t="s">
        <v>354</v>
      </c>
      <c r="C41" s="9">
        <f>SUM(C42:C43)</f>
        <v>27444</v>
      </c>
      <c r="D41" s="9">
        <f>SUM(D42:D43)</f>
        <v>3758.7</v>
      </c>
      <c r="E41" s="9">
        <f>SUM(E42:E43)</f>
        <v>9963.3</v>
      </c>
      <c r="F41" s="9">
        <f>SUM(F42:F43)</f>
        <v>6861</v>
      </c>
      <c r="G41" s="18">
        <f>SUM(C41-D41-E41-F41)</f>
        <v>6861</v>
      </c>
      <c r="H41" s="22">
        <f t="shared" si="8"/>
        <v>13722</v>
      </c>
      <c r="I41" s="9">
        <f>SUM(I42:I43)</f>
        <v>5560.700000000001</v>
      </c>
      <c r="J41" s="27">
        <f t="shared" si="6"/>
        <v>20.26198804838945</v>
      </c>
      <c r="K41" s="13">
        <f t="shared" si="7"/>
        <v>40.5239760967789</v>
      </c>
      <c r="L41" s="16">
        <f t="shared" si="1"/>
        <v>9193.74</v>
      </c>
      <c r="M41" s="38">
        <f t="shared" si="2"/>
        <v>-3633.039999999999</v>
      </c>
    </row>
    <row r="42" spans="1:13" ht="1.5" customHeight="1" hidden="1">
      <c r="A42" s="6" t="s">
        <v>356</v>
      </c>
      <c r="B42" s="3" t="s">
        <v>355</v>
      </c>
      <c r="C42" s="4">
        <v>5880</v>
      </c>
      <c r="D42" s="19">
        <v>1114.7</v>
      </c>
      <c r="E42" s="21">
        <v>1825.3</v>
      </c>
      <c r="F42" s="21">
        <v>1470</v>
      </c>
      <c r="G42" s="18">
        <f>SUM(C42-D42-E42-F42)</f>
        <v>1470</v>
      </c>
      <c r="H42" s="22">
        <f t="shared" si="8"/>
        <v>2940</v>
      </c>
      <c r="I42" s="4">
        <v>1339.9</v>
      </c>
      <c r="J42" s="27">
        <f t="shared" si="6"/>
        <v>22.787414965986397</v>
      </c>
      <c r="K42" s="13">
        <f t="shared" si="7"/>
        <v>45.57482993197279</v>
      </c>
      <c r="L42" s="16">
        <f t="shared" si="1"/>
        <v>1969.8000000000002</v>
      </c>
      <c r="M42" s="38">
        <f t="shared" si="2"/>
        <v>-629.9000000000001</v>
      </c>
    </row>
    <row r="43" spans="1:13" ht="33.75" customHeight="1" hidden="1">
      <c r="A43" s="6" t="s">
        <v>357</v>
      </c>
      <c r="B43" s="3" t="s">
        <v>372</v>
      </c>
      <c r="C43" s="12">
        <v>21564</v>
      </c>
      <c r="D43" s="19">
        <v>2644</v>
      </c>
      <c r="E43" s="21">
        <v>8138</v>
      </c>
      <c r="F43" s="21">
        <v>5391</v>
      </c>
      <c r="G43" s="18">
        <v>5391</v>
      </c>
      <c r="H43" s="22">
        <f t="shared" si="8"/>
        <v>10782</v>
      </c>
      <c r="I43" s="4">
        <v>4220.8</v>
      </c>
      <c r="J43" s="27">
        <f t="shared" si="6"/>
        <v>19.57336301242812</v>
      </c>
      <c r="K43" s="13">
        <f t="shared" si="7"/>
        <v>39.14672602485624</v>
      </c>
      <c r="L43" s="16">
        <f t="shared" si="1"/>
        <v>7223.9400000000005</v>
      </c>
      <c r="M43" s="38">
        <f t="shared" si="2"/>
        <v>-3003.1400000000003</v>
      </c>
    </row>
    <row r="44" spans="1:13" s="10" customFormat="1" ht="31.5" customHeight="1">
      <c r="A44" s="7" t="s">
        <v>358</v>
      </c>
      <c r="B44" s="8" t="s">
        <v>359</v>
      </c>
      <c r="C44" s="9">
        <f>SUM(C45)</f>
        <v>4084</v>
      </c>
      <c r="D44" s="9">
        <f>SUM(D45)</f>
        <v>1021</v>
      </c>
      <c r="E44" s="9">
        <f>SUM(E45)</f>
        <v>1021</v>
      </c>
      <c r="F44" s="9">
        <f>SUM(F45)</f>
        <v>1021</v>
      </c>
      <c r="G44" s="18">
        <f>SUM(C44-D44-E44-F44)</f>
        <v>1021</v>
      </c>
      <c r="H44" s="22">
        <f t="shared" si="8"/>
        <v>2042</v>
      </c>
      <c r="I44" s="9">
        <f>SUM(I45)</f>
        <v>1199.7</v>
      </c>
      <c r="J44" s="27">
        <f t="shared" si="6"/>
        <v>29.375612144955927</v>
      </c>
      <c r="K44" s="13">
        <f t="shared" si="7"/>
        <v>58.75122428991185</v>
      </c>
      <c r="L44" s="16">
        <f t="shared" si="1"/>
        <v>1368.14</v>
      </c>
      <c r="M44" s="38">
        <f t="shared" si="2"/>
        <v>-168.44000000000005</v>
      </c>
    </row>
    <row r="45" spans="1:13" ht="36" hidden="1">
      <c r="A45" s="6" t="s">
        <v>360</v>
      </c>
      <c r="B45" s="3" t="s">
        <v>362</v>
      </c>
      <c r="C45" s="4">
        <f>SUM(C46:C47)</f>
        <v>4084</v>
      </c>
      <c r="D45" s="4">
        <f>SUM(D46:D47)</f>
        <v>1021</v>
      </c>
      <c r="E45" s="4">
        <f>SUM(E46:E47)</f>
        <v>1021</v>
      </c>
      <c r="F45" s="4">
        <f>SUM(F46:F47)</f>
        <v>1021</v>
      </c>
      <c r="G45" s="18">
        <f>SUM(C45-D45-E45-F45)</f>
        <v>1021</v>
      </c>
      <c r="H45" s="22">
        <f t="shared" si="8"/>
        <v>2042</v>
      </c>
      <c r="I45" s="4">
        <f>SUM(I46:I47)</f>
        <v>1199.7</v>
      </c>
      <c r="J45" s="27">
        <f t="shared" si="6"/>
        <v>29.375612144955927</v>
      </c>
      <c r="K45" s="13">
        <f t="shared" si="7"/>
        <v>58.75122428991185</v>
      </c>
      <c r="L45" s="16">
        <f t="shared" si="1"/>
        <v>1368.14</v>
      </c>
      <c r="M45" s="38">
        <f t="shared" si="2"/>
        <v>-168.44000000000005</v>
      </c>
    </row>
    <row r="46" spans="1:13" ht="39" customHeight="1" hidden="1">
      <c r="A46" s="6" t="s">
        <v>363</v>
      </c>
      <c r="B46" s="3" t="s">
        <v>362</v>
      </c>
      <c r="C46" s="4">
        <v>3500</v>
      </c>
      <c r="D46" s="19">
        <v>875</v>
      </c>
      <c r="E46" s="14">
        <v>875</v>
      </c>
      <c r="F46" s="14">
        <v>875</v>
      </c>
      <c r="G46" s="18">
        <f>SUM(C46-D46-E46-F46)</f>
        <v>875</v>
      </c>
      <c r="H46" s="22">
        <f t="shared" si="8"/>
        <v>1750</v>
      </c>
      <c r="I46" s="4">
        <v>785</v>
      </c>
      <c r="J46" s="27">
        <f t="shared" si="6"/>
        <v>22.428571428571427</v>
      </c>
      <c r="K46" s="13">
        <f t="shared" si="7"/>
        <v>44.857142857142854</v>
      </c>
      <c r="L46" s="16">
        <f t="shared" si="1"/>
        <v>1172.5</v>
      </c>
      <c r="M46" s="38">
        <f t="shared" si="2"/>
        <v>-387.5</v>
      </c>
    </row>
    <row r="47" spans="1:13" ht="60" customHeight="1" hidden="1">
      <c r="A47" s="6" t="s">
        <v>364</v>
      </c>
      <c r="B47" s="3" t="s">
        <v>365</v>
      </c>
      <c r="C47" s="4">
        <v>584</v>
      </c>
      <c r="D47" s="19">
        <v>146</v>
      </c>
      <c r="E47" s="14">
        <v>146</v>
      </c>
      <c r="F47" s="14">
        <v>146</v>
      </c>
      <c r="G47" s="18">
        <f>SUM(C47-D47-E47-F47)</f>
        <v>146</v>
      </c>
      <c r="H47" s="22">
        <f t="shared" si="8"/>
        <v>292</v>
      </c>
      <c r="I47" s="4">
        <v>414.7</v>
      </c>
      <c r="J47" s="27">
        <f t="shared" si="6"/>
        <v>71.01027397260273</v>
      </c>
      <c r="K47" s="13">
        <f t="shared" si="7"/>
        <v>142.02054794520546</v>
      </c>
      <c r="L47" s="16">
        <f t="shared" si="1"/>
        <v>195.64000000000001</v>
      </c>
      <c r="M47" s="38">
        <f t="shared" si="2"/>
        <v>219.05999999999997</v>
      </c>
    </row>
    <row r="48" spans="1:13" s="10" customFormat="1" ht="24.75" customHeight="1">
      <c r="A48" s="7" t="s">
        <v>366</v>
      </c>
      <c r="B48" s="8" t="s">
        <v>367</v>
      </c>
      <c r="C48" s="9">
        <v>7</v>
      </c>
      <c r="D48" s="18">
        <v>2</v>
      </c>
      <c r="E48" s="18">
        <v>2</v>
      </c>
      <c r="F48" s="18">
        <v>2</v>
      </c>
      <c r="G48" s="18">
        <f>SUM(C48-D48-E48-F48)</f>
        <v>1</v>
      </c>
      <c r="H48" s="22">
        <f t="shared" si="8"/>
        <v>4</v>
      </c>
      <c r="I48" s="9">
        <v>295.8</v>
      </c>
      <c r="J48" s="27">
        <f t="shared" si="6"/>
        <v>4225.714285714286</v>
      </c>
      <c r="K48" s="13">
        <f t="shared" si="7"/>
        <v>7395</v>
      </c>
      <c r="L48" s="16">
        <f t="shared" si="1"/>
        <v>2.68</v>
      </c>
      <c r="M48" s="38">
        <f t="shared" si="2"/>
        <v>293.12</v>
      </c>
    </row>
    <row r="49" spans="1:12" s="10" customFormat="1" ht="409.5" customHeight="1">
      <c r="A49" s="29"/>
      <c r="B49" s="30"/>
      <c r="C49" s="31"/>
      <c r="D49" s="31"/>
      <c r="E49" s="31"/>
      <c r="F49" s="31"/>
      <c r="G49" s="39"/>
      <c r="H49" s="40"/>
      <c r="I49" s="31"/>
      <c r="J49" s="41"/>
      <c r="K49" s="32"/>
      <c r="L49" s="35"/>
    </row>
    <row r="50" spans="1:12" ht="27.75" customHeight="1">
      <c r="A50" s="33"/>
      <c r="B50" s="25"/>
      <c r="C50" s="34"/>
      <c r="D50" s="42"/>
      <c r="E50" s="28"/>
      <c r="F50" s="28"/>
      <c r="G50" s="39"/>
      <c r="H50" s="40"/>
      <c r="I50" s="34"/>
      <c r="J50" s="41"/>
      <c r="K50" s="32"/>
      <c r="L50" s="28"/>
    </row>
    <row r="51" spans="1:12" ht="27.75" customHeight="1">
      <c r="A51" s="33"/>
      <c r="B51" s="25"/>
      <c r="C51" s="34"/>
      <c r="D51" s="42"/>
      <c r="E51" s="28"/>
      <c r="F51" s="28"/>
      <c r="G51" s="39"/>
      <c r="H51" s="40"/>
      <c r="I51" s="34"/>
      <c r="J51" s="41"/>
      <c r="K51" s="32"/>
      <c r="L51" s="28"/>
    </row>
    <row r="52" spans="1:12" ht="30" customHeight="1">
      <c r="A52" s="33"/>
      <c r="B52" s="25"/>
      <c r="C52" s="34"/>
      <c r="D52" s="34"/>
      <c r="E52" s="34"/>
      <c r="F52" s="34"/>
      <c r="G52" s="39"/>
      <c r="H52" s="40"/>
      <c r="I52" s="34"/>
      <c r="J52" s="41"/>
      <c r="K52" s="32"/>
      <c r="L52" s="28"/>
    </row>
    <row r="53" spans="1:12" ht="69" customHeight="1">
      <c r="A53" s="33"/>
      <c r="B53" s="25"/>
      <c r="C53" s="39"/>
      <c r="D53" s="32"/>
      <c r="E53" s="28"/>
      <c r="F53" s="28"/>
      <c r="G53" s="39"/>
      <c r="H53" s="40"/>
      <c r="I53" s="34"/>
      <c r="J53" s="41"/>
      <c r="K53" s="32"/>
      <c r="L53" s="28"/>
    </row>
    <row r="54" spans="1:12" ht="92.25" customHeight="1">
      <c r="A54" s="33"/>
      <c r="B54" s="25"/>
      <c r="C54" s="39"/>
      <c r="D54" s="32"/>
      <c r="E54" s="28"/>
      <c r="F54" s="28"/>
      <c r="G54" s="39"/>
      <c r="H54" s="40"/>
      <c r="I54" s="34"/>
      <c r="J54" s="41"/>
      <c r="K54" s="32"/>
      <c r="L54" s="28"/>
    </row>
    <row r="55" spans="1:12" ht="213" customHeight="1">
      <c r="A55" s="33"/>
      <c r="B55" s="25"/>
      <c r="C55" s="39"/>
      <c r="D55" s="32"/>
      <c r="E55" s="28"/>
      <c r="F55" s="28"/>
      <c r="G55" s="39"/>
      <c r="H55" s="40"/>
      <c r="I55" s="34"/>
      <c r="J55" s="41"/>
      <c r="K55" s="32"/>
      <c r="L55" s="28"/>
    </row>
    <row r="56" spans="1:12" ht="78" customHeight="1">
      <c r="A56" s="33"/>
      <c r="B56" s="25"/>
      <c r="C56" s="39"/>
      <c r="D56" s="42"/>
      <c r="E56" s="28"/>
      <c r="F56" s="28"/>
      <c r="G56" s="39"/>
      <c r="H56" s="40"/>
      <c r="I56" s="34"/>
      <c r="J56" s="41"/>
      <c r="K56" s="32"/>
      <c r="L56" s="28"/>
    </row>
    <row r="57" spans="1:12" ht="74.25" customHeight="1">
      <c r="A57" s="33"/>
      <c r="B57" s="25"/>
      <c r="C57" s="39"/>
      <c r="D57" s="42"/>
      <c r="E57" s="28"/>
      <c r="F57" s="28"/>
      <c r="G57" s="39"/>
      <c r="H57" s="40"/>
      <c r="I57" s="34"/>
      <c r="J57" s="41"/>
      <c r="K57" s="32"/>
      <c r="L57" s="28"/>
    </row>
    <row r="58" spans="1:12" ht="249.75" customHeight="1">
      <c r="A58" s="33"/>
      <c r="B58" s="25"/>
      <c r="C58" s="39"/>
      <c r="D58" s="42"/>
      <c r="E58" s="28"/>
      <c r="F58" s="28"/>
      <c r="G58" s="39"/>
      <c r="H58" s="40"/>
      <c r="I58" s="34"/>
      <c r="J58" s="41"/>
      <c r="K58" s="32"/>
      <c r="L58" s="28"/>
    </row>
    <row r="59" spans="1:12" ht="48.75" customHeight="1">
      <c r="A59" s="33"/>
      <c r="B59" s="25"/>
      <c r="C59" s="39"/>
      <c r="D59" s="42"/>
      <c r="E59" s="28"/>
      <c r="F59" s="28"/>
      <c r="G59" s="39"/>
      <c r="H59" s="40"/>
      <c r="I59" s="34"/>
      <c r="J59" s="41"/>
      <c r="K59" s="32"/>
      <c r="L59" s="28"/>
    </row>
    <row r="60" spans="1:12" ht="148.5" customHeight="1">
      <c r="A60" s="33"/>
      <c r="B60" s="25"/>
      <c r="C60" s="39"/>
      <c r="D60" s="42"/>
      <c r="E60" s="28"/>
      <c r="F60" s="28"/>
      <c r="G60" s="39"/>
      <c r="H60" s="40"/>
      <c r="I60" s="34"/>
      <c r="J60" s="41"/>
      <c r="K60" s="32"/>
      <c r="L60" s="28"/>
    </row>
    <row r="61" spans="1:12" ht="114" customHeight="1">
      <c r="A61" s="33"/>
      <c r="B61" s="25"/>
      <c r="C61" s="39"/>
      <c r="D61" s="42"/>
      <c r="E61" s="28"/>
      <c r="F61" s="28"/>
      <c r="G61" s="39"/>
      <c r="H61" s="40"/>
      <c r="I61" s="34"/>
      <c r="J61" s="41"/>
      <c r="K61" s="32"/>
      <c r="L61" s="28"/>
    </row>
    <row r="62" spans="1:12" ht="100.5" customHeight="1">
      <c r="A62" s="33"/>
      <c r="B62" s="25"/>
      <c r="C62" s="39"/>
      <c r="D62" s="42"/>
      <c r="E62" s="28"/>
      <c r="F62" s="28"/>
      <c r="G62" s="39"/>
      <c r="H62" s="40"/>
      <c r="I62" s="34"/>
      <c r="J62" s="41"/>
      <c r="K62" s="32"/>
      <c r="L62" s="28"/>
    </row>
    <row r="63" spans="1:12" ht="121.5" customHeight="1">
      <c r="A63" s="33"/>
      <c r="B63" s="25"/>
      <c r="C63" s="39"/>
      <c r="D63" s="42"/>
      <c r="E63" s="28"/>
      <c r="F63" s="28"/>
      <c r="G63" s="39"/>
      <c r="H63" s="40"/>
      <c r="I63" s="34"/>
      <c r="J63" s="41"/>
      <c r="K63" s="32"/>
      <c r="L63" s="28"/>
    </row>
    <row r="64" spans="1:12" ht="77.25" customHeight="1">
      <c r="A64" s="33"/>
      <c r="B64" s="25"/>
      <c r="C64" s="39"/>
      <c r="D64" s="42"/>
      <c r="E64" s="28"/>
      <c r="F64" s="28"/>
      <c r="G64" s="39"/>
      <c r="H64" s="40"/>
      <c r="I64" s="34"/>
      <c r="J64" s="41"/>
      <c r="K64" s="32"/>
      <c r="L64" s="28"/>
    </row>
    <row r="65" spans="1:12" ht="111.75" customHeight="1">
      <c r="A65" s="33"/>
      <c r="B65" s="25"/>
      <c r="C65" s="39"/>
      <c r="D65" s="42"/>
      <c r="E65" s="28"/>
      <c r="F65" s="28"/>
      <c r="G65" s="39"/>
      <c r="H65" s="40"/>
      <c r="I65" s="34"/>
      <c r="J65" s="41"/>
      <c r="K65" s="32"/>
      <c r="L65" s="28"/>
    </row>
    <row r="66" spans="1:12" ht="83.25" customHeight="1">
      <c r="A66" s="33"/>
      <c r="B66" s="25"/>
      <c r="C66" s="39"/>
      <c r="D66" s="42"/>
      <c r="E66" s="28"/>
      <c r="F66" s="28"/>
      <c r="G66" s="39"/>
      <c r="H66" s="40"/>
      <c r="I66" s="34"/>
      <c r="J66" s="41"/>
      <c r="K66" s="32"/>
      <c r="L66" s="28"/>
    </row>
    <row r="67" spans="1:12" ht="75" customHeight="1">
      <c r="A67" s="33"/>
      <c r="B67" s="25"/>
      <c r="C67" s="39"/>
      <c r="D67" s="42"/>
      <c r="E67" s="28"/>
      <c r="F67" s="28"/>
      <c r="G67" s="39"/>
      <c r="H67" s="40"/>
      <c r="I67" s="34"/>
      <c r="J67" s="41"/>
      <c r="K67" s="32"/>
      <c r="L67" s="28"/>
    </row>
    <row r="68" spans="1:12" ht="87" customHeight="1">
      <c r="A68" s="33"/>
      <c r="B68" s="25"/>
      <c r="C68" s="39"/>
      <c r="D68" s="42"/>
      <c r="E68" s="28"/>
      <c r="F68" s="28"/>
      <c r="G68" s="39"/>
      <c r="H68" s="40"/>
      <c r="I68" s="34"/>
      <c r="J68" s="41"/>
      <c r="K68" s="32"/>
      <c r="L68" s="28"/>
    </row>
    <row r="69" spans="1:12" ht="71.25" customHeight="1">
      <c r="A69" s="33"/>
      <c r="B69" s="25"/>
      <c r="C69" s="39"/>
      <c r="D69" s="42"/>
      <c r="E69" s="28"/>
      <c r="F69" s="28"/>
      <c r="G69" s="39"/>
      <c r="H69" s="40"/>
      <c r="I69" s="34"/>
      <c r="J69" s="41"/>
      <c r="K69" s="32"/>
      <c r="L69" s="28"/>
    </row>
    <row r="70" spans="1:12" ht="25.5" customHeight="1">
      <c r="A70" s="33"/>
      <c r="B70" s="25"/>
      <c r="C70" s="34"/>
      <c r="D70" s="34"/>
      <c r="E70" s="34"/>
      <c r="F70" s="34"/>
      <c r="G70" s="39"/>
      <c r="H70" s="40"/>
      <c r="I70" s="34"/>
      <c r="J70" s="41"/>
      <c r="K70" s="32"/>
      <c r="L70" s="28"/>
    </row>
    <row r="71" spans="1:12" ht="96" customHeight="1">
      <c r="A71" s="33"/>
      <c r="B71" s="25"/>
      <c r="C71" s="39"/>
      <c r="D71" s="32"/>
      <c r="E71" s="28"/>
      <c r="F71" s="28"/>
      <c r="G71" s="39"/>
      <c r="H71" s="40"/>
      <c r="I71" s="34"/>
      <c r="J71" s="41"/>
      <c r="K71" s="32"/>
      <c r="L71" s="28"/>
    </row>
    <row r="72" spans="1:12" ht="45" customHeight="1">
      <c r="A72" s="33"/>
      <c r="B72" s="25"/>
      <c r="C72" s="39"/>
      <c r="D72" s="32"/>
      <c r="E72" s="28"/>
      <c r="F72" s="28"/>
      <c r="G72" s="39"/>
      <c r="H72" s="40"/>
      <c r="I72" s="34"/>
      <c r="J72" s="41"/>
      <c r="K72" s="32"/>
      <c r="L72" s="28"/>
    </row>
    <row r="73" spans="1:12" ht="71.25" customHeight="1">
      <c r="A73" s="33"/>
      <c r="B73" s="25"/>
      <c r="C73" s="39"/>
      <c r="D73" s="32"/>
      <c r="E73" s="28"/>
      <c r="F73" s="28"/>
      <c r="G73" s="39"/>
      <c r="H73" s="40"/>
      <c r="I73" s="34"/>
      <c r="J73" s="41"/>
      <c r="K73" s="32"/>
      <c r="L73" s="28"/>
    </row>
    <row r="74" spans="1:12" ht="105.75" customHeight="1">
      <c r="A74" s="33"/>
      <c r="B74" s="25"/>
      <c r="C74" s="39"/>
      <c r="D74" s="32"/>
      <c r="E74" s="28"/>
      <c r="F74" s="28"/>
      <c r="G74" s="39"/>
      <c r="H74" s="40"/>
      <c r="I74" s="34"/>
      <c r="J74" s="41"/>
      <c r="K74" s="32"/>
      <c r="L74" s="28"/>
    </row>
    <row r="75" spans="1:12" ht="75.75" customHeight="1">
      <c r="A75" s="33"/>
      <c r="B75" s="25"/>
      <c r="C75" s="39"/>
      <c r="D75" s="32"/>
      <c r="E75" s="28"/>
      <c r="F75" s="28"/>
      <c r="G75" s="39"/>
      <c r="H75" s="40"/>
      <c r="I75" s="34"/>
      <c r="J75" s="41"/>
      <c r="K75" s="32"/>
      <c r="L75" s="28"/>
    </row>
    <row r="76" spans="1:12" ht="87.75" customHeight="1">
      <c r="A76" s="33"/>
      <c r="B76" s="25"/>
      <c r="C76" s="39"/>
      <c r="D76" s="32"/>
      <c r="E76" s="28"/>
      <c r="F76" s="28"/>
      <c r="G76" s="39"/>
      <c r="H76" s="40"/>
      <c r="I76" s="34"/>
      <c r="J76" s="41"/>
      <c r="K76" s="32"/>
      <c r="L76" s="28"/>
    </row>
    <row r="77" spans="7:11" s="25" customFormat="1" ht="57" customHeight="1">
      <c r="G77" s="39"/>
      <c r="H77" s="40"/>
      <c r="J77" s="41"/>
      <c r="K77" s="32"/>
    </row>
    <row r="78" spans="1:12" ht="18.75" customHeight="1">
      <c r="A78" s="33"/>
      <c r="B78" s="25"/>
      <c r="C78" s="43"/>
      <c r="D78" s="42"/>
      <c r="E78" s="28"/>
      <c r="F78" s="28"/>
      <c r="G78" s="39"/>
      <c r="H78" s="40"/>
      <c r="I78" s="43"/>
      <c r="J78" s="41"/>
      <c r="K78" s="32"/>
      <c r="L78" s="28"/>
    </row>
    <row r="79" spans="1:12" ht="87" customHeight="1">
      <c r="A79" s="33"/>
      <c r="B79" s="25"/>
      <c r="C79" s="34"/>
      <c r="D79" s="32"/>
      <c r="E79" s="28"/>
      <c r="F79" s="28"/>
      <c r="G79" s="39"/>
      <c r="H79" s="40"/>
      <c r="I79" s="34"/>
      <c r="J79" s="41"/>
      <c r="K79" s="32"/>
      <c r="L79" s="28"/>
    </row>
    <row r="80" spans="1:12" ht="93.75" customHeight="1">
      <c r="A80" s="33"/>
      <c r="B80" s="25"/>
      <c r="C80" s="34"/>
      <c r="D80" s="32"/>
      <c r="E80" s="28"/>
      <c r="F80" s="28"/>
      <c r="G80" s="39"/>
      <c r="H80" s="40"/>
      <c r="I80" s="34"/>
      <c r="J80" s="41"/>
      <c r="K80" s="32"/>
      <c r="L80" s="28"/>
    </row>
    <row r="81" spans="1:12" ht="88.5" customHeight="1">
      <c r="A81" s="33"/>
      <c r="B81" s="25"/>
      <c r="C81" s="34"/>
      <c r="D81" s="32"/>
      <c r="E81" s="28"/>
      <c r="F81" s="28"/>
      <c r="G81" s="39"/>
      <c r="H81" s="40"/>
      <c r="I81" s="34"/>
      <c r="J81" s="41"/>
      <c r="K81" s="32"/>
      <c r="L81" s="28"/>
    </row>
    <row r="82" spans="1:12" ht="63.75" customHeight="1">
      <c r="A82" s="33"/>
      <c r="B82" s="25"/>
      <c r="C82" s="34"/>
      <c r="D82" s="32"/>
      <c r="E82" s="28"/>
      <c r="F82" s="28"/>
      <c r="G82" s="39"/>
      <c r="H82" s="40"/>
      <c r="I82" s="34"/>
      <c r="J82" s="41"/>
      <c r="K82" s="32"/>
      <c r="L82" s="28"/>
    </row>
    <row r="83" spans="1:12" ht="92.25" customHeight="1">
      <c r="A83" s="33"/>
      <c r="B83" s="25"/>
      <c r="C83" s="34"/>
      <c r="D83" s="32"/>
      <c r="E83" s="28"/>
      <c r="F83" s="28"/>
      <c r="G83" s="39"/>
      <c r="H83" s="40"/>
      <c r="I83" s="34"/>
      <c r="J83" s="41"/>
      <c r="K83" s="32"/>
      <c r="L83" s="28"/>
    </row>
    <row r="84" spans="1:12" ht="26.25" customHeight="1">
      <c r="A84" s="33"/>
      <c r="B84" s="25"/>
      <c r="C84" s="44"/>
      <c r="D84" s="42"/>
      <c r="E84" s="28"/>
      <c r="F84" s="28"/>
      <c r="G84" s="42"/>
      <c r="H84" s="40"/>
      <c r="I84" s="34"/>
      <c r="J84" s="41"/>
      <c r="K84" s="32"/>
      <c r="L84" s="28"/>
    </row>
    <row r="85" spans="1:12" s="10" customFormat="1" ht="31.5" customHeight="1">
      <c r="A85" s="29"/>
      <c r="B85" s="30"/>
      <c r="C85" s="40"/>
      <c r="D85" s="40"/>
      <c r="E85" s="40"/>
      <c r="F85" s="40"/>
      <c r="G85" s="42"/>
      <c r="H85" s="40"/>
      <c r="I85" s="40"/>
      <c r="J85" s="41"/>
      <c r="K85" s="32"/>
      <c r="L85" s="35"/>
    </row>
    <row r="86" spans="1:12" s="10" customFormat="1" ht="33.75" customHeight="1">
      <c r="A86" s="29"/>
      <c r="B86" s="30"/>
      <c r="C86" s="40"/>
      <c r="D86" s="42"/>
      <c r="E86" s="45"/>
      <c r="F86" s="45"/>
      <c r="G86" s="42"/>
      <c r="H86" s="40"/>
      <c r="I86" s="31"/>
      <c r="J86" s="41"/>
      <c r="K86" s="32"/>
      <c r="L86" s="35"/>
    </row>
    <row r="87" spans="1:12" s="10" customFormat="1" ht="23.25" customHeight="1">
      <c r="A87" s="29"/>
      <c r="B87" s="30"/>
      <c r="C87" s="46"/>
      <c r="D87" s="46"/>
      <c r="E87" s="46"/>
      <c r="F87" s="46"/>
      <c r="G87" s="42"/>
      <c r="H87" s="40"/>
      <c r="I87" s="46"/>
      <c r="J87" s="41"/>
      <c r="K87" s="32"/>
      <c r="L87" s="35"/>
    </row>
    <row r="88" spans="1:12" ht="32.25" customHeight="1">
      <c r="A88" s="142"/>
      <c r="B88" s="142"/>
      <c r="C88" s="143"/>
      <c r="D88" s="143"/>
      <c r="E88" s="143"/>
      <c r="F88" s="143"/>
      <c r="G88" s="143"/>
      <c r="H88" s="143"/>
      <c r="I88" s="28"/>
      <c r="J88" s="28"/>
      <c r="K88" s="28"/>
      <c r="L88" s="28"/>
    </row>
  </sheetData>
  <sheetProtection/>
  <mergeCells count="3">
    <mergeCell ref="A88:B88"/>
    <mergeCell ref="C88:H88"/>
    <mergeCell ref="B1:M1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1"/>
  <sheetViews>
    <sheetView tabSelected="1" view="pageBreakPreview" zoomScaleSheetLayoutView="100" zoomScalePageLayoutView="0" workbookViewId="0" topLeftCell="A207">
      <selection activeCell="E226" sqref="E226"/>
    </sheetView>
  </sheetViews>
  <sheetFormatPr defaultColWidth="9.140625" defaultRowHeight="12"/>
  <cols>
    <col min="1" max="1" width="28.140625" style="78" customWidth="1"/>
    <col min="2" max="2" width="58.57421875" style="79" customWidth="1"/>
    <col min="3" max="3" width="14.00390625" style="82" customWidth="1"/>
    <col min="4" max="4" width="0.2890625" style="82" hidden="1" customWidth="1"/>
    <col min="5" max="5" width="14.8515625" style="81" customWidth="1"/>
    <col min="6" max="6" width="13.57421875" style="81" customWidth="1"/>
    <col min="7" max="7" width="11.57421875" style="81" hidden="1" customWidth="1"/>
    <col min="8" max="8" width="10.7109375" style="80" hidden="1" customWidth="1"/>
    <col min="9" max="9" width="9.421875" style="81" bestFit="1" customWidth="1"/>
    <col min="10" max="16384" width="9.140625" style="81" customWidth="1"/>
  </cols>
  <sheetData>
    <row r="1" spans="3:7" ht="12.75">
      <c r="C1" s="148" t="s">
        <v>313</v>
      </c>
      <c r="D1" s="148"/>
      <c r="E1" s="148"/>
      <c r="F1" s="148"/>
      <c r="G1" s="148"/>
    </row>
    <row r="2" spans="2:7" ht="23.25" customHeight="1">
      <c r="B2" s="149" t="s">
        <v>0</v>
      </c>
      <c r="C2" s="149"/>
      <c r="D2" s="149"/>
      <c r="E2" s="149"/>
      <c r="F2" s="149"/>
      <c r="G2" s="123"/>
    </row>
    <row r="3" spans="5:7" ht="11.25" customHeight="1">
      <c r="E3" s="83"/>
      <c r="F3" s="83"/>
      <c r="G3" s="83"/>
    </row>
    <row r="4" spans="1:6" ht="32.25" customHeight="1">
      <c r="A4" s="150" t="s">
        <v>361</v>
      </c>
      <c r="B4" s="150"/>
      <c r="C4" s="150"/>
      <c r="D4" s="150"/>
      <c r="E4" s="150"/>
      <c r="F4" s="84"/>
    </row>
    <row r="5" spans="1:8" ht="12">
      <c r="A5" s="81"/>
      <c r="F5" s="85" t="s">
        <v>283</v>
      </c>
      <c r="G5" s="85"/>
      <c r="H5" s="85" t="s">
        <v>283</v>
      </c>
    </row>
    <row r="6" spans="1:8" s="78" customFormat="1" ht="58.5" customHeight="1">
      <c r="A6" s="47" t="s">
        <v>66</v>
      </c>
      <c r="B6" s="86" t="s">
        <v>130</v>
      </c>
      <c r="C6" s="47" t="s">
        <v>174</v>
      </c>
      <c r="D6" s="47" t="s">
        <v>376</v>
      </c>
      <c r="E6" s="47" t="s">
        <v>389</v>
      </c>
      <c r="F6" s="47" t="s">
        <v>390</v>
      </c>
      <c r="G6" s="87" t="s">
        <v>403</v>
      </c>
      <c r="H6" s="47" t="s">
        <v>391</v>
      </c>
    </row>
    <row r="7" spans="1:8" ht="12">
      <c r="A7" s="88">
        <v>1</v>
      </c>
      <c r="B7" s="89">
        <v>2</v>
      </c>
      <c r="C7" s="67">
        <v>3</v>
      </c>
      <c r="D7" s="67">
        <v>4</v>
      </c>
      <c r="E7" s="90">
        <v>4</v>
      </c>
      <c r="F7" s="90">
        <v>5</v>
      </c>
      <c r="G7" s="48">
        <v>7</v>
      </c>
      <c r="H7" s="91">
        <v>7</v>
      </c>
    </row>
    <row r="8" spans="1:8" ht="17.25" customHeight="1">
      <c r="A8" s="151" t="s">
        <v>400</v>
      </c>
      <c r="B8" s="152"/>
      <c r="C8" s="152"/>
      <c r="D8" s="152"/>
      <c r="E8" s="152"/>
      <c r="F8" s="153"/>
      <c r="G8" s="48"/>
      <c r="H8" s="49"/>
    </row>
    <row r="9" spans="1:8" ht="31.5" customHeight="1">
      <c r="A9" s="58" t="s">
        <v>210</v>
      </c>
      <c r="B9" s="59" t="s">
        <v>282</v>
      </c>
      <c r="C9" s="60">
        <f>SUM(C10+C12+C15+C20+C25+C27+C30+C39+C58+C60+C63+C68+C76)</f>
        <v>280577.9</v>
      </c>
      <c r="D9" s="60">
        <f>SUM(D10+D12+D15+D20+D25+D27+D30+D39+D58+D60+D63+D68+D76)</f>
        <v>0</v>
      </c>
      <c r="E9" s="60">
        <f>SUM(E10+E12+E15+E20+E25+E27+E30+E39+E58+E60+E63+E68+E76)</f>
        <v>249610.59</v>
      </c>
      <c r="F9" s="60">
        <f>SUM(E9*100/C9)</f>
        <v>88.96302595464574</v>
      </c>
      <c r="G9" s="48"/>
      <c r="H9" s="49"/>
    </row>
    <row r="10" spans="1:8" ht="26.25" customHeight="1" hidden="1">
      <c r="A10" s="61" t="s">
        <v>211</v>
      </c>
      <c r="B10" s="62" t="s">
        <v>212</v>
      </c>
      <c r="C10" s="63">
        <f>SUM(C11)</f>
        <v>0</v>
      </c>
      <c r="D10" s="63">
        <f>SUM(D11)</f>
        <v>0</v>
      </c>
      <c r="E10" s="63">
        <f>SUM(E11)</f>
        <v>0</v>
      </c>
      <c r="F10" s="63" t="e">
        <f aca="true" t="shared" si="0" ref="F10:F74">SUM(E10*100/C10)</f>
        <v>#DIV/0!</v>
      </c>
      <c r="G10" s="48"/>
      <c r="H10" s="49"/>
    </row>
    <row r="11" spans="1:8" ht="36.75" customHeight="1" hidden="1">
      <c r="A11" s="64" t="s">
        <v>213</v>
      </c>
      <c r="B11" s="65" t="s">
        <v>214</v>
      </c>
      <c r="C11" s="66"/>
      <c r="D11" s="67"/>
      <c r="E11" s="50"/>
      <c r="F11" s="50" t="e">
        <f t="shared" si="0"/>
        <v>#DIV/0!</v>
      </c>
      <c r="G11" s="48"/>
      <c r="H11" s="49"/>
    </row>
    <row r="12" spans="1:8" ht="27.75" customHeight="1">
      <c r="A12" s="61" t="s">
        <v>85</v>
      </c>
      <c r="B12" s="68" t="s">
        <v>215</v>
      </c>
      <c r="C12" s="63">
        <f>SUM(C13:C14)</f>
        <v>190607.1</v>
      </c>
      <c r="D12" s="63">
        <f>SUM(D13:D14)</f>
        <v>0</v>
      </c>
      <c r="E12" s="63">
        <f>SUM(E13:E14)</f>
        <v>166461.8</v>
      </c>
      <c r="F12" s="63">
        <f t="shared" si="0"/>
        <v>87.33242360856441</v>
      </c>
      <c r="G12" s="48"/>
      <c r="H12" s="49"/>
    </row>
    <row r="13" spans="1:8" ht="79.5" customHeight="1">
      <c r="A13" s="64" t="s">
        <v>377</v>
      </c>
      <c r="B13" s="69" t="s">
        <v>279</v>
      </c>
      <c r="C13" s="66">
        <v>188977.1</v>
      </c>
      <c r="D13" s="67"/>
      <c r="E13" s="50">
        <v>164833.3</v>
      </c>
      <c r="F13" s="50">
        <f t="shared" si="0"/>
        <v>87.22395464847327</v>
      </c>
      <c r="G13" s="48"/>
      <c r="H13" s="49"/>
    </row>
    <row r="14" spans="1:8" ht="81" customHeight="1">
      <c r="A14" s="64" t="s">
        <v>205</v>
      </c>
      <c r="B14" s="69" t="s">
        <v>206</v>
      </c>
      <c r="C14" s="66">
        <v>1630</v>
      </c>
      <c r="D14" s="67"/>
      <c r="E14" s="50">
        <v>1628.5</v>
      </c>
      <c r="F14" s="50">
        <f t="shared" si="0"/>
        <v>99.9079754601227</v>
      </c>
      <c r="G14" s="48"/>
      <c r="H14" s="49"/>
    </row>
    <row r="15" spans="1:11" ht="39.75" customHeight="1">
      <c r="A15" s="131" t="s">
        <v>175</v>
      </c>
      <c r="B15" s="132" t="s">
        <v>176</v>
      </c>
      <c r="C15" s="133">
        <f>SUM(C16:C19)</f>
        <v>6000</v>
      </c>
      <c r="D15" s="133">
        <f>SUM(D16:D19)</f>
        <v>0</v>
      </c>
      <c r="E15" s="133">
        <f>SUM(E16:E19)</f>
        <v>5724.599999999999</v>
      </c>
      <c r="F15" s="63">
        <f t="shared" si="0"/>
        <v>95.41</v>
      </c>
      <c r="G15" s="124"/>
      <c r="H15" s="124"/>
      <c r="I15" s="125"/>
      <c r="J15" s="126"/>
      <c r="K15" s="127"/>
    </row>
    <row r="16" spans="1:11" ht="72.75" customHeight="1">
      <c r="A16" s="134" t="s">
        <v>177</v>
      </c>
      <c r="B16" s="135" t="s">
        <v>108</v>
      </c>
      <c r="C16" s="136">
        <v>2100</v>
      </c>
      <c r="D16" s="73"/>
      <c r="E16" s="66">
        <v>1995.6</v>
      </c>
      <c r="F16" s="50">
        <f t="shared" si="0"/>
        <v>95.02857142857142</v>
      </c>
      <c r="G16" s="66"/>
      <c r="H16" s="66"/>
      <c r="I16" s="128"/>
      <c r="J16" s="129"/>
      <c r="K16" s="130"/>
    </row>
    <row r="17" spans="1:11" ht="82.5" customHeight="1">
      <c r="A17" s="134" t="s">
        <v>178</v>
      </c>
      <c r="B17" s="135" t="s">
        <v>179</v>
      </c>
      <c r="C17" s="136">
        <v>60</v>
      </c>
      <c r="D17" s="73"/>
      <c r="E17" s="66">
        <v>54.1</v>
      </c>
      <c r="F17" s="50">
        <f t="shared" si="0"/>
        <v>90.16666666666667</v>
      </c>
      <c r="G17" s="66"/>
      <c r="H17" s="66"/>
      <c r="I17" s="128"/>
      <c r="J17" s="129"/>
      <c r="K17" s="130"/>
    </row>
    <row r="18" spans="1:11" ht="72.75" customHeight="1">
      <c r="A18" s="134" t="s">
        <v>180</v>
      </c>
      <c r="B18" s="135" t="s">
        <v>107</v>
      </c>
      <c r="C18" s="136">
        <v>3540</v>
      </c>
      <c r="D18" s="73"/>
      <c r="E18" s="66">
        <v>3931.6</v>
      </c>
      <c r="F18" s="50">
        <f>SUM(E18*100/C18)</f>
        <v>111.06214689265536</v>
      </c>
      <c r="G18" s="66"/>
      <c r="H18" s="66"/>
      <c r="I18" s="128"/>
      <c r="J18" s="129"/>
      <c r="K18" s="130"/>
    </row>
    <row r="19" spans="1:11" ht="36" customHeight="1">
      <c r="A19" s="134" t="s">
        <v>207</v>
      </c>
      <c r="B19" s="135" t="s">
        <v>106</v>
      </c>
      <c r="C19" s="136">
        <v>300</v>
      </c>
      <c r="D19" s="73"/>
      <c r="E19" s="66">
        <v>-256.7</v>
      </c>
      <c r="F19" s="50">
        <f t="shared" si="0"/>
        <v>-85.56666666666666</v>
      </c>
      <c r="G19" s="66"/>
      <c r="H19" s="66"/>
      <c r="I19" s="128"/>
      <c r="J19" s="129"/>
      <c r="K19" s="130"/>
    </row>
    <row r="20" spans="1:8" ht="27.75" customHeight="1">
      <c r="A20" s="61" t="s">
        <v>289</v>
      </c>
      <c r="B20" s="68" t="s">
        <v>290</v>
      </c>
      <c r="C20" s="63">
        <f>SUM(C21:C24)</f>
        <v>15776.4</v>
      </c>
      <c r="D20" s="63">
        <f>SUM(D21:D24)</f>
        <v>0</v>
      </c>
      <c r="E20" s="63">
        <f>SUM(E21:E24)</f>
        <v>15775.6</v>
      </c>
      <c r="F20" s="63">
        <f t="shared" si="0"/>
        <v>99.99492913465683</v>
      </c>
      <c r="G20" s="48"/>
      <c r="H20" s="49"/>
    </row>
    <row r="21" spans="1:8" ht="29.25" customHeight="1">
      <c r="A21" s="64" t="s">
        <v>216</v>
      </c>
      <c r="B21" s="69" t="s">
        <v>217</v>
      </c>
      <c r="C21" s="66">
        <v>6226.8</v>
      </c>
      <c r="D21" s="67"/>
      <c r="E21" s="50">
        <v>6226.8</v>
      </c>
      <c r="F21" s="50">
        <f t="shared" si="0"/>
        <v>100</v>
      </c>
      <c r="G21" s="48"/>
      <c r="H21" s="49"/>
    </row>
    <row r="22" spans="1:8" ht="33.75" customHeight="1">
      <c r="A22" s="64" t="s">
        <v>110</v>
      </c>
      <c r="B22" s="69" t="s">
        <v>292</v>
      </c>
      <c r="C22" s="66">
        <v>9147</v>
      </c>
      <c r="D22" s="67"/>
      <c r="E22" s="50">
        <v>9147</v>
      </c>
      <c r="F22" s="50">
        <f t="shared" si="0"/>
        <v>100</v>
      </c>
      <c r="G22" s="48"/>
      <c r="H22" s="49"/>
    </row>
    <row r="23" spans="1:8" ht="28.5" customHeight="1">
      <c r="A23" s="64" t="s">
        <v>111</v>
      </c>
      <c r="B23" s="69" t="s">
        <v>297</v>
      </c>
      <c r="C23" s="66">
        <v>50</v>
      </c>
      <c r="D23" s="67"/>
      <c r="E23" s="50">
        <v>49.2</v>
      </c>
      <c r="F23" s="50">
        <f t="shared" si="0"/>
        <v>98.4</v>
      </c>
      <c r="G23" s="48"/>
      <c r="H23" s="49"/>
    </row>
    <row r="24" spans="1:8" ht="42.75" customHeight="1">
      <c r="A24" s="64" t="s">
        <v>218</v>
      </c>
      <c r="B24" s="69" t="s">
        <v>219</v>
      </c>
      <c r="C24" s="66">
        <v>352.6</v>
      </c>
      <c r="D24" s="67"/>
      <c r="E24" s="50">
        <v>352.6</v>
      </c>
      <c r="F24" s="50">
        <f t="shared" si="0"/>
        <v>100</v>
      </c>
      <c r="G24" s="48"/>
      <c r="H24" s="49"/>
    </row>
    <row r="25" spans="1:8" ht="26.25" customHeight="1" hidden="1">
      <c r="A25" s="61" t="s">
        <v>298</v>
      </c>
      <c r="B25" s="68" t="s">
        <v>220</v>
      </c>
      <c r="C25" s="63">
        <f>SUM(C26)</f>
        <v>0</v>
      </c>
      <c r="D25" s="63">
        <f>SUM(D26)</f>
        <v>0</v>
      </c>
      <c r="E25" s="63">
        <f>SUM(E26)</f>
        <v>0</v>
      </c>
      <c r="F25" s="63" t="e">
        <f t="shared" si="0"/>
        <v>#DIV/0!</v>
      </c>
      <c r="G25" s="48"/>
      <c r="H25" s="49"/>
    </row>
    <row r="26" spans="1:8" ht="34.5" customHeight="1" hidden="1">
      <c r="A26" s="64" t="s">
        <v>221</v>
      </c>
      <c r="B26" s="69" t="s">
        <v>222</v>
      </c>
      <c r="C26" s="66"/>
      <c r="D26" s="67"/>
      <c r="E26" s="50"/>
      <c r="F26" s="50" t="e">
        <f t="shared" si="0"/>
        <v>#DIV/0!</v>
      </c>
      <c r="G26" s="48"/>
      <c r="H26" s="49"/>
    </row>
    <row r="27" spans="1:8" ht="25.5" customHeight="1">
      <c r="A27" s="61" t="s">
        <v>306</v>
      </c>
      <c r="B27" s="68" t="s">
        <v>307</v>
      </c>
      <c r="C27" s="63">
        <f>SUM(C28:C29)</f>
        <v>2345.4</v>
      </c>
      <c r="D27" s="63">
        <f>SUM(D28:D29)</f>
        <v>0</v>
      </c>
      <c r="E27" s="63">
        <f>SUM(E28:E29)</f>
        <v>2345.4</v>
      </c>
      <c r="F27" s="63">
        <f t="shared" si="0"/>
        <v>100</v>
      </c>
      <c r="G27" s="48"/>
      <c r="H27" s="49"/>
    </row>
    <row r="28" spans="1:8" ht="48" customHeight="1">
      <c r="A28" s="64" t="s">
        <v>308</v>
      </c>
      <c r="B28" s="69" t="s">
        <v>223</v>
      </c>
      <c r="C28" s="66">
        <v>2277.4</v>
      </c>
      <c r="D28" s="67"/>
      <c r="E28" s="50">
        <v>2277.4</v>
      </c>
      <c r="F28" s="50">
        <f t="shared" si="0"/>
        <v>100</v>
      </c>
      <c r="G28" s="50" t="e">
        <f>SUM(F28*100/D28)</f>
        <v>#DIV/0!</v>
      </c>
      <c r="H28" s="50" t="e">
        <f>SUM(G28*100/E28)</f>
        <v>#DIV/0!</v>
      </c>
    </row>
    <row r="29" spans="1:8" ht="32.25" customHeight="1">
      <c r="A29" s="64" t="s">
        <v>312</v>
      </c>
      <c r="B29" s="69" t="s">
        <v>224</v>
      </c>
      <c r="C29" s="66">
        <v>68</v>
      </c>
      <c r="D29" s="67"/>
      <c r="E29" s="50">
        <v>68</v>
      </c>
      <c r="F29" s="50">
        <f t="shared" si="0"/>
        <v>100</v>
      </c>
      <c r="G29" s="48"/>
      <c r="H29" s="49"/>
    </row>
    <row r="30" spans="1:8" ht="39" customHeight="1">
      <c r="A30" s="61" t="s">
        <v>315</v>
      </c>
      <c r="B30" s="68" t="s">
        <v>316</v>
      </c>
      <c r="C30" s="63">
        <f>SUM(C31,C33,C35,C36)</f>
        <v>0</v>
      </c>
      <c r="D30" s="63">
        <f>SUM(D31,D33,D35,D36)</f>
        <v>0</v>
      </c>
      <c r="E30" s="141">
        <f>SUM(E31:E38)</f>
        <v>0.09</v>
      </c>
      <c r="F30" s="50">
        <v>0</v>
      </c>
      <c r="G30" s="48"/>
      <c r="H30" s="49"/>
    </row>
    <row r="31" spans="1:8" ht="46.5" customHeight="1" hidden="1">
      <c r="A31" s="64" t="s">
        <v>317</v>
      </c>
      <c r="B31" s="69" t="s">
        <v>164</v>
      </c>
      <c r="C31" s="66"/>
      <c r="D31" s="67"/>
      <c r="E31" s="50"/>
      <c r="F31" s="50">
        <v>0</v>
      </c>
      <c r="G31" s="48"/>
      <c r="H31" s="49"/>
    </row>
    <row r="32" spans="1:8" ht="35.25" customHeight="1" hidden="1">
      <c r="A32" s="64" t="s">
        <v>117</v>
      </c>
      <c r="B32" s="69" t="s">
        <v>118</v>
      </c>
      <c r="C32" s="66"/>
      <c r="D32" s="67"/>
      <c r="E32" s="50"/>
      <c r="F32" s="50">
        <v>0</v>
      </c>
      <c r="G32" s="48"/>
      <c r="H32" s="49"/>
    </row>
    <row r="33" spans="1:8" ht="12.75" hidden="1">
      <c r="A33" s="64" t="s">
        <v>319</v>
      </c>
      <c r="B33" s="70" t="s">
        <v>320</v>
      </c>
      <c r="C33" s="66">
        <f>SUM(C34)</f>
        <v>0</v>
      </c>
      <c r="D33" s="67"/>
      <c r="E33" s="50"/>
      <c r="F33" s="50" t="e">
        <f t="shared" si="0"/>
        <v>#DIV/0!</v>
      </c>
      <c r="G33" s="48"/>
      <c r="H33" s="49"/>
    </row>
    <row r="34" spans="1:8" ht="25.5" hidden="1">
      <c r="A34" s="64" t="s">
        <v>321</v>
      </c>
      <c r="B34" s="70" t="s">
        <v>322</v>
      </c>
      <c r="C34" s="66">
        <v>0</v>
      </c>
      <c r="D34" s="67"/>
      <c r="E34" s="50"/>
      <c r="F34" s="50" t="e">
        <f t="shared" si="0"/>
        <v>#DIV/0!</v>
      </c>
      <c r="G34" s="48"/>
      <c r="H34" s="49"/>
    </row>
    <row r="35" spans="1:8" ht="12.75" hidden="1">
      <c r="A35" s="64" t="s">
        <v>95</v>
      </c>
      <c r="B35" s="70" t="s">
        <v>96</v>
      </c>
      <c r="C35" s="66">
        <v>0</v>
      </c>
      <c r="D35" s="67"/>
      <c r="E35" s="50"/>
      <c r="F35" s="50" t="e">
        <f t="shared" si="0"/>
        <v>#DIV/0!</v>
      </c>
      <c r="G35" s="48"/>
      <c r="H35" s="49"/>
    </row>
    <row r="36" spans="1:8" ht="12.75" hidden="1">
      <c r="A36" s="64" t="s">
        <v>323</v>
      </c>
      <c r="B36" s="70" t="s">
        <v>324</v>
      </c>
      <c r="C36" s="66">
        <f>SUM(C38)</f>
        <v>0</v>
      </c>
      <c r="D36" s="67"/>
      <c r="E36" s="50"/>
      <c r="F36" s="50" t="e">
        <f t="shared" si="0"/>
        <v>#DIV/0!</v>
      </c>
      <c r="G36" s="48"/>
      <c r="H36" s="49"/>
    </row>
    <row r="37" spans="1:8" ht="28.5" customHeight="1" hidden="1">
      <c r="A37" s="64" t="s">
        <v>148</v>
      </c>
      <c r="B37" s="69" t="s">
        <v>165</v>
      </c>
      <c r="C37" s="66"/>
      <c r="D37" s="67"/>
      <c r="E37" s="50"/>
      <c r="F37" s="50">
        <v>0</v>
      </c>
      <c r="G37" s="48"/>
      <c r="H37" s="49"/>
    </row>
    <row r="38" spans="1:8" ht="43.5" customHeight="1">
      <c r="A38" s="64" t="s">
        <v>326</v>
      </c>
      <c r="B38" s="69" t="s">
        <v>327</v>
      </c>
      <c r="C38" s="66">
        <v>0</v>
      </c>
      <c r="D38" s="67"/>
      <c r="E38" s="140">
        <v>0.09</v>
      </c>
      <c r="F38" s="50">
        <v>0</v>
      </c>
      <c r="G38" s="48"/>
      <c r="H38" s="49"/>
    </row>
    <row r="39" spans="1:8" ht="47.25" customHeight="1">
      <c r="A39" s="61" t="s">
        <v>328</v>
      </c>
      <c r="B39" s="68" t="s">
        <v>329</v>
      </c>
      <c r="C39" s="63">
        <f>SUM(C40,C42,C50,C52)</f>
        <v>24824</v>
      </c>
      <c r="D39" s="63">
        <f>SUM(D40,D42,D50,D52)</f>
        <v>0</v>
      </c>
      <c r="E39" s="63">
        <f>SUM(E40,E42,E50,E52)</f>
        <v>19941.299999999996</v>
      </c>
      <c r="F39" s="63">
        <f t="shared" si="0"/>
        <v>80.33072832742505</v>
      </c>
      <c r="G39" s="48"/>
      <c r="H39" s="49"/>
    </row>
    <row r="40" spans="1:8" ht="51" hidden="1">
      <c r="A40" s="61" t="s">
        <v>330</v>
      </c>
      <c r="B40" s="68" t="s">
        <v>103</v>
      </c>
      <c r="C40" s="63">
        <f>SUM(C41)</f>
        <v>0</v>
      </c>
      <c r="D40" s="67"/>
      <c r="E40" s="50"/>
      <c r="F40" s="63" t="e">
        <f t="shared" si="0"/>
        <v>#DIV/0!</v>
      </c>
      <c r="G40" s="48"/>
      <c r="H40" s="49"/>
    </row>
    <row r="41" spans="1:8" ht="38.25" hidden="1">
      <c r="A41" s="64" t="s">
        <v>332</v>
      </c>
      <c r="B41" s="69" t="s">
        <v>104</v>
      </c>
      <c r="C41" s="66">
        <v>0</v>
      </c>
      <c r="D41" s="67"/>
      <c r="E41" s="50"/>
      <c r="F41" s="63" t="e">
        <f t="shared" si="0"/>
        <v>#DIV/0!</v>
      </c>
      <c r="G41" s="48"/>
      <c r="H41" s="49"/>
    </row>
    <row r="42" spans="1:8" ht="84.75" customHeight="1">
      <c r="A42" s="61" t="s">
        <v>334</v>
      </c>
      <c r="B42" s="68" t="s">
        <v>105</v>
      </c>
      <c r="C42" s="63">
        <f>SUM(C43,C44,C45,C46,C48)</f>
        <v>21847.9</v>
      </c>
      <c r="D42" s="63">
        <f>SUM(D43,D44,D45,D46,D48)</f>
        <v>0</v>
      </c>
      <c r="E42" s="63">
        <f>SUM(E43,E44,E45,E46,E48)</f>
        <v>17097.1</v>
      </c>
      <c r="F42" s="63">
        <f t="shared" si="0"/>
        <v>78.25511834089316</v>
      </c>
      <c r="G42" s="48"/>
      <c r="H42" s="49"/>
    </row>
    <row r="43" spans="1:8" ht="76.5" customHeight="1">
      <c r="A43" s="64" t="s">
        <v>379</v>
      </c>
      <c r="B43" s="69" t="s">
        <v>182</v>
      </c>
      <c r="C43" s="66">
        <v>5286</v>
      </c>
      <c r="D43" s="67"/>
      <c r="E43" s="50">
        <v>4960.7</v>
      </c>
      <c r="F43" s="50">
        <f t="shared" si="0"/>
        <v>93.84600832387439</v>
      </c>
      <c r="G43" s="48"/>
      <c r="H43" s="49"/>
    </row>
    <row r="44" spans="1:8" ht="79.5" customHeight="1">
      <c r="A44" s="64" t="s">
        <v>181</v>
      </c>
      <c r="B44" s="69" t="s">
        <v>185</v>
      </c>
      <c r="C44" s="66">
        <v>9857</v>
      </c>
      <c r="D44" s="67"/>
      <c r="E44" s="50">
        <v>6193.1</v>
      </c>
      <c r="F44" s="50">
        <f t="shared" si="0"/>
        <v>62.82946129654053</v>
      </c>
      <c r="G44" s="48"/>
      <c r="H44" s="49"/>
    </row>
    <row r="45" spans="1:8" ht="68.25" customHeight="1">
      <c r="A45" s="64" t="s">
        <v>82</v>
      </c>
      <c r="B45" s="69" t="s">
        <v>109</v>
      </c>
      <c r="C45" s="66">
        <v>428.9</v>
      </c>
      <c r="D45" s="67"/>
      <c r="E45" s="50">
        <v>428.9</v>
      </c>
      <c r="F45" s="50">
        <f t="shared" si="0"/>
        <v>100</v>
      </c>
      <c r="G45" s="48"/>
      <c r="H45" s="49"/>
    </row>
    <row r="46" spans="1:8" ht="84.75" customHeight="1" hidden="1">
      <c r="A46" s="61" t="s">
        <v>338</v>
      </c>
      <c r="B46" s="68" t="s">
        <v>187</v>
      </c>
      <c r="C46" s="63">
        <f>SUM(C47)</f>
        <v>0</v>
      </c>
      <c r="D46" s="63">
        <f>SUM(D47)</f>
        <v>0</v>
      </c>
      <c r="E46" s="63">
        <f>SUM(E47)</f>
        <v>0</v>
      </c>
      <c r="F46" s="63" t="e">
        <f t="shared" si="0"/>
        <v>#DIV/0!</v>
      </c>
      <c r="G46" s="48"/>
      <c r="H46" s="49"/>
    </row>
    <row r="47" spans="1:8" ht="64.5" customHeight="1" hidden="1">
      <c r="A47" s="64" t="s">
        <v>339</v>
      </c>
      <c r="B47" s="69" t="s">
        <v>208</v>
      </c>
      <c r="C47" s="66">
        <v>0</v>
      </c>
      <c r="D47" s="67"/>
      <c r="E47" s="50">
        <v>0</v>
      </c>
      <c r="F47" s="50" t="e">
        <f t="shared" si="0"/>
        <v>#DIV/0!</v>
      </c>
      <c r="G47" s="48"/>
      <c r="H47" s="49"/>
    </row>
    <row r="48" spans="1:8" ht="64.5" customHeight="1">
      <c r="A48" s="61" t="s">
        <v>183</v>
      </c>
      <c r="B48" s="68" t="s">
        <v>186</v>
      </c>
      <c r="C48" s="63">
        <f>SUM(C49)</f>
        <v>6276</v>
      </c>
      <c r="D48" s="63">
        <f>SUM(D49)</f>
        <v>0</v>
      </c>
      <c r="E48" s="63">
        <f>SUM(E49)</f>
        <v>5514.4</v>
      </c>
      <c r="F48" s="63">
        <f>SUM(E48*100/C48)</f>
        <v>87.8648820905035</v>
      </c>
      <c r="G48" s="48"/>
      <c r="H48" s="49"/>
    </row>
    <row r="49" spans="1:8" ht="40.5" customHeight="1">
      <c r="A49" s="64" t="s">
        <v>184</v>
      </c>
      <c r="B49" s="69" t="s">
        <v>188</v>
      </c>
      <c r="C49" s="66">
        <v>6276</v>
      </c>
      <c r="D49" s="67"/>
      <c r="E49" s="50">
        <v>5514.4</v>
      </c>
      <c r="F49" s="50">
        <f>SUM(E49*100/C49)</f>
        <v>87.8648820905035</v>
      </c>
      <c r="G49" s="48"/>
      <c r="H49" s="49"/>
    </row>
    <row r="50" spans="1:8" ht="39.75" customHeight="1">
      <c r="A50" s="61" t="s">
        <v>341</v>
      </c>
      <c r="B50" s="68" t="s">
        <v>342</v>
      </c>
      <c r="C50" s="63">
        <f>SUM(C51)</f>
        <v>2138.1</v>
      </c>
      <c r="D50" s="63">
        <f>SUM(D51)</f>
        <v>0</v>
      </c>
      <c r="E50" s="63">
        <f>SUM(E51)</f>
        <v>2138.1</v>
      </c>
      <c r="F50" s="63">
        <f t="shared" si="0"/>
        <v>100</v>
      </c>
      <c r="G50" s="48"/>
      <c r="H50" s="49"/>
    </row>
    <row r="51" spans="1:8" ht="54.75" customHeight="1">
      <c r="A51" s="64" t="s">
        <v>343</v>
      </c>
      <c r="B51" s="69" t="s">
        <v>86</v>
      </c>
      <c r="C51" s="66">
        <v>2138.1</v>
      </c>
      <c r="D51" s="67"/>
      <c r="E51" s="50">
        <v>2138.1</v>
      </c>
      <c r="F51" s="50">
        <f t="shared" si="0"/>
        <v>100</v>
      </c>
      <c r="G51" s="48"/>
      <c r="H51" s="49"/>
    </row>
    <row r="52" spans="1:8" ht="86.25" customHeight="1">
      <c r="A52" s="61" t="s">
        <v>345</v>
      </c>
      <c r="B52" s="68" t="s">
        <v>209</v>
      </c>
      <c r="C52" s="63">
        <f>SUM(C53:C57)</f>
        <v>837.9999999999999</v>
      </c>
      <c r="D52" s="63">
        <f>SUM(D53:D57)</f>
        <v>0</v>
      </c>
      <c r="E52" s="63">
        <f>SUM(E53:E57)</f>
        <v>706.0999999999999</v>
      </c>
      <c r="F52" s="63">
        <f t="shared" si="0"/>
        <v>84.26014319809069</v>
      </c>
      <c r="G52" s="48"/>
      <c r="H52" s="49"/>
    </row>
    <row r="53" spans="1:8" ht="88.5" customHeight="1">
      <c r="A53" s="64" t="s">
        <v>173</v>
      </c>
      <c r="B53" s="69" t="s">
        <v>193</v>
      </c>
      <c r="C53" s="66">
        <v>196</v>
      </c>
      <c r="D53" s="67"/>
      <c r="E53" s="50">
        <v>64.1</v>
      </c>
      <c r="F53" s="50">
        <f>SUM(E53*100/C53)</f>
        <v>32.70408163265306</v>
      </c>
      <c r="G53" s="48"/>
      <c r="H53" s="49"/>
    </row>
    <row r="54" spans="1:8" ht="88.5" customHeight="1">
      <c r="A54" s="64" t="s">
        <v>262</v>
      </c>
      <c r="B54" s="69" t="s">
        <v>263</v>
      </c>
      <c r="C54" s="66">
        <v>2.6</v>
      </c>
      <c r="D54" s="67"/>
      <c r="E54" s="50">
        <v>2.6</v>
      </c>
      <c r="F54" s="50">
        <f>SUM(E54*100/C54)</f>
        <v>100</v>
      </c>
      <c r="G54" s="48"/>
      <c r="H54" s="49"/>
    </row>
    <row r="55" spans="1:8" ht="84.75" customHeight="1">
      <c r="A55" s="64" t="s">
        <v>192</v>
      </c>
      <c r="B55" s="69" t="s">
        <v>194</v>
      </c>
      <c r="C55" s="66">
        <v>73.6</v>
      </c>
      <c r="D55" s="67"/>
      <c r="E55" s="50">
        <v>73.6</v>
      </c>
      <c r="F55" s="50">
        <f>SUM(E55*100/C55)</f>
        <v>100</v>
      </c>
      <c r="G55" s="48"/>
      <c r="H55" s="49"/>
    </row>
    <row r="56" spans="1:8" ht="87" customHeight="1">
      <c r="A56" s="64" t="s">
        <v>172</v>
      </c>
      <c r="B56" s="69" t="s">
        <v>168</v>
      </c>
      <c r="C56" s="66">
        <v>321.9</v>
      </c>
      <c r="D56" s="67"/>
      <c r="E56" s="50">
        <v>321.9</v>
      </c>
      <c r="F56" s="50">
        <f>SUM(E56*100/C56)</f>
        <v>100</v>
      </c>
      <c r="G56" s="48"/>
      <c r="H56" s="49"/>
    </row>
    <row r="57" spans="1:8" ht="87" customHeight="1">
      <c r="A57" s="64" t="s">
        <v>294</v>
      </c>
      <c r="B57" s="69" t="s">
        <v>168</v>
      </c>
      <c r="C57" s="66">
        <v>243.9</v>
      </c>
      <c r="D57" s="67"/>
      <c r="E57" s="50">
        <v>243.9</v>
      </c>
      <c r="F57" s="50">
        <f t="shared" si="0"/>
        <v>100</v>
      </c>
      <c r="G57" s="48"/>
      <c r="H57" s="49"/>
    </row>
    <row r="58" spans="1:8" ht="33" customHeight="1">
      <c r="A58" s="61" t="s">
        <v>349</v>
      </c>
      <c r="B58" s="68" t="s">
        <v>350</v>
      </c>
      <c r="C58" s="63">
        <f>SUM(C59)</f>
        <v>753</v>
      </c>
      <c r="D58" s="63">
        <f>SUM(D59)</f>
        <v>0</v>
      </c>
      <c r="E58" s="63">
        <f>SUM(E59)</f>
        <v>481.1</v>
      </c>
      <c r="F58" s="63">
        <f t="shared" si="0"/>
        <v>63.89110225763612</v>
      </c>
      <c r="G58" s="48"/>
      <c r="H58" s="49"/>
    </row>
    <row r="59" spans="1:8" ht="29.25" customHeight="1">
      <c r="A59" s="64" t="s">
        <v>351</v>
      </c>
      <c r="B59" s="69" t="s">
        <v>352</v>
      </c>
      <c r="C59" s="66">
        <v>753</v>
      </c>
      <c r="D59" s="67"/>
      <c r="E59" s="50">
        <v>481.1</v>
      </c>
      <c r="F59" s="50">
        <f t="shared" si="0"/>
        <v>63.89110225763612</v>
      </c>
      <c r="G59" s="48"/>
      <c r="H59" s="49"/>
    </row>
    <row r="60" spans="1:8" ht="39" customHeight="1">
      <c r="A60" s="61" t="s">
        <v>97</v>
      </c>
      <c r="B60" s="68" t="s">
        <v>225</v>
      </c>
      <c r="C60" s="63">
        <f>SUM(C61:C62)</f>
        <v>24685.800000000003</v>
      </c>
      <c r="D60" s="63">
        <f>SUM(D61:D62)</f>
        <v>0</v>
      </c>
      <c r="E60" s="63">
        <f>SUM(E61:E62)</f>
        <v>23891.2</v>
      </c>
      <c r="F60" s="63">
        <f t="shared" si="0"/>
        <v>96.7811454358376</v>
      </c>
      <c r="G60" s="48"/>
      <c r="H60" s="49"/>
    </row>
    <row r="61" spans="1:8" ht="36" customHeight="1">
      <c r="A61" s="64" t="s">
        <v>380</v>
      </c>
      <c r="B61" s="69" t="s">
        <v>381</v>
      </c>
      <c r="C61" s="66">
        <v>15705.2</v>
      </c>
      <c r="D61" s="67"/>
      <c r="E61" s="50">
        <v>14910.6</v>
      </c>
      <c r="F61" s="50">
        <f t="shared" si="0"/>
        <v>94.94052925145812</v>
      </c>
      <c r="G61" s="48"/>
      <c r="H61" s="49"/>
    </row>
    <row r="62" spans="1:8" ht="36.75" customHeight="1">
      <c r="A62" s="64" t="s">
        <v>378</v>
      </c>
      <c r="B62" s="69" t="s">
        <v>226</v>
      </c>
      <c r="C62" s="66">
        <v>8980.6</v>
      </c>
      <c r="D62" s="67"/>
      <c r="E62" s="50">
        <v>8980.6</v>
      </c>
      <c r="F62" s="50">
        <f t="shared" si="0"/>
        <v>100</v>
      </c>
      <c r="G62" s="48"/>
      <c r="H62" s="49"/>
    </row>
    <row r="63" spans="1:8" ht="39.75" customHeight="1">
      <c r="A63" s="61" t="s">
        <v>353</v>
      </c>
      <c r="B63" s="68" t="s">
        <v>354</v>
      </c>
      <c r="C63" s="63">
        <f>SUM(C64:C67)</f>
        <v>10078.2</v>
      </c>
      <c r="D63" s="63">
        <f>SUM(D64:D67)</f>
        <v>0</v>
      </c>
      <c r="E63" s="63">
        <f>SUM(E64:E67)</f>
        <v>9481.5</v>
      </c>
      <c r="F63" s="63">
        <f t="shared" si="0"/>
        <v>94.07929987497766</v>
      </c>
      <c r="G63" s="48"/>
      <c r="H63" s="49"/>
    </row>
    <row r="64" spans="1:8" ht="81.75" customHeight="1" hidden="1">
      <c r="A64" s="64" t="s">
        <v>382</v>
      </c>
      <c r="B64" s="69" t="s">
        <v>383</v>
      </c>
      <c r="C64" s="66">
        <v>0</v>
      </c>
      <c r="D64" s="67"/>
      <c r="E64" s="50">
        <v>0</v>
      </c>
      <c r="F64" s="50" t="e">
        <f t="shared" si="0"/>
        <v>#DIV/0!</v>
      </c>
      <c r="G64" s="48"/>
      <c r="H64" s="49"/>
    </row>
    <row r="65" spans="1:8" ht="48.75" customHeight="1">
      <c r="A65" s="64" t="s">
        <v>384</v>
      </c>
      <c r="B65" s="69" t="s">
        <v>196</v>
      </c>
      <c r="C65" s="66">
        <v>8970</v>
      </c>
      <c r="D65" s="67"/>
      <c r="E65" s="50">
        <v>8341.9</v>
      </c>
      <c r="F65" s="50">
        <f t="shared" si="0"/>
        <v>92.99777034559644</v>
      </c>
      <c r="G65" s="48"/>
      <c r="H65" s="49"/>
    </row>
    <row r="66" spans="1:8" ht="48.75" customHeight="1">
      <c r="A66" s="64" t="s">
        <v>195</v>
      </c>
      <c r="B66" s="69" t="s">
        <v>197</v>
      </c>
      <c r="C66" s="66">
        <v>1108.2</v>
      </c>
      <c r="D66" s="67"/>
      <c r="E66" s="50">
        <v>1139.6</v>
      </c>
      <c r="F66" s="50">
        <f t="shared" si="0"/>
        <v>102.83342356975274</v>
      </c>
      <c r="G66" s="48"/>
      <c r="H66" s="49"/>
    </row>
    <row r="67" spans="1:8" ht="55.5" customHeight="1" hidden="1">
      <c r="A67" s="64" t="s">
        <v>385</v>
      </c>
      <c r="B67" s="69" t="s">
        <v>386</v>
      </c>
      <c r="C67" s="66"/>
      <c r="D67" s="67"/>
      <c r="E67" s="50">
        <v>0</v>
      </c>
      <c r="F67" s="50" t="e">
        <f t="shared" si="0"/>
        <v>#DIV/0!</v>
      </c>
      <c r="G67" s="48"/>
      <c r="H67" s="49"/>
    </row>
    <row r="68" spans="1:8" ht="29.25" customHeight="1">
      <c r="A68" s="61" t="s">
        <v>358</v>
      </c>
      <c r="B68" s="68" t="s">
        <v>87</v>
      </c>
      <c r="C68" s="63">
        <f>SUM(C69:C75)</f>
        <v>5427.4</v>
      </c>
      <c r="D68" s="63">
        <f>SUM(D69:D75)</f>
        <v>0</v>
      </c>
      <c r="E68" s="63">
        <f>SUM(E69:E75)</f>
        <v>5427.4</v>
      </c>
      <c r="F68" s="63">
        <f t="shared" si="0"/>
        <v>100</v>
      </c>
      <c r="G68" s="48"/>
      <c r="H68" s="49"/>
    </row>
    <row r="69" spans="1:8" ht="36" customHeight="1">
      <c r="A69" s="64" t="s">
        <v>150</v>
      </c>
      <c r="B69" s="69" t="s">
        <v>151</v>
      </c>
      <c r="C69" s="66">
        <v>5</v>
      </c>
      <c r="D69" s="121"/>
      <c r="E69" s="122">
        <v>3.7</v>
      </c>
      <c r="F69" s="66">
        <f t="shared" si="0"/>
        <v>74</v>
      </c>
      <c r="G69" s="66" t="e">
        <f>SUM(F69*100/D69)</f>
        <v>#DIV/0!</v>
      </c>
      <c r="H69" s="66" t="e">
        <f>SUM(G69*100/E69)</f>
        <v>#DIV/0!</v>
      </c>
    </row>
    <row r="70" spans="1:8" ht="58.5" customHeight="1">
      <c r="A70" s="64" t="s">
        <v>152</v>
      </c>
      <c r="B70" s="69" t="s">
        <v>153</v>
      </c>
      <c r="C70" s="66">
        <v>55.1</v>
      </c>
      <c r="D70" s="121"/>
      <c r="E70" s="122">
        <v>52.2</v>
      </c>
      <c r="F70" s="66">
        <f t="shared" si="0"/>
        <v>94.73684210526315</v>
      </c>
      <c r="G70" s="48"/>
      <c r="H70" s="49"/>
    </row>
    <row r="71" spans="1:8" ht="25.5" customHeight="1" hidden="1">
      <c r="A71" s="64" t="s">
        <v>154</v>
      </c>
      <c r="B71" s="69" t="s">
        <v>155</v>
      </c>
      <c r="C71" s="66"/>
      <c r="D71" s="121"/>
      <c r="E71" s="122"/>
      <c r="F71" s="66" t="e">
        <f t="shared" si="0"/>
        <v>#DIV/0!</v>
      </c>
      <c r="G71" s="48"/>
      <c r="H71" s="49"/>
    </row>
    <row r="72" spans="1:8" ht="107.25" customHeight="1">
      <c r="A72" s="64" t="s">
        <v>157</v>
      </c>
      <c r="B72" s="69" t="s">
        <v>156</v>
      </c>
      <c r="C72" s="66">
        <v>1178.2</v>
      </c>
      <c r="D72" s="121"/>
      <c r="E72" s="122">
        <v>1211.2</v>
      </c>
      <c r="F72" s="66">
        <f t="shared" si="0"/>
        <v>102.80088270242743</v>
      </c>
      <c r="G72" s="48"/>
      <c r="H72" s="49"/>
    </row>
    <row r="73" spans="1:8" ht="25.5">
      <c r="A73" s="64" t="s">
        <v>158</v>
      </c>
      <c r="B73" s="69" t="s">
        <v>159</v>
      </c>
      <c r="C73" s="66">
        <v>33.6</v>
      </c>
      <c r="D73" s="121"/>
      <c r="E73" s="122">
        <v>33.6</v>
      </c>
      <c r="F73" s="66">
        <f t="shared" si="0"/>
        <v>100</v>
      </c>
      <c r="G73" s="48"/>
      <c r="H73" s="49"/>
    </row>
    <row r="74" spans="1:8" ht="58.5" customHeight="1">
      <c r="A74" s="64" t="s">
        <v>47</v>
      </c>
      <c r="B74" s="69" t="s">
        <v>413</v>
      </c>
      <c r="C74" s="66">
        <v>306.2</v>
      </c>
      <c r="D74" s="121"/>
      <c r="E74" s="122">
        <v>306.2</v>
      </c>
      <c r="F74" s="66">
        <f t="shared" si="0"/>
        <v>100</v>
      </c>
      <c r="G74" s="48"/>
      <c r="H74" s="49"/>
    </row>
    <row r="75" spans="1:8" ht="40.5" customHeight="1">
      <c r="A75" s="64" t="s">
        <v>360</v>
      </c>
      <c r="B75" s="69" t="s">
        <v>163</v>
      </c>
      <c r="C75" s="66">
        <v>3849.3</v>
      </c>
      <c r="D75" s="121"/>
      <c r="E75" s="122">
        <v>3820.5</v>
      </c>
      <c r="F75" s="66">
        <f aca="true" t="shared" si="1" ref="F75:F142">SUM(E75*100/C75)</f>
        <v>99.25181201776947</v>
      </c>
      <c r="G75" s="48"/>
      <c r="H75" s="49"/>
    </row>
    <row r="76" spans="1:8" ht="21.75" customHeight="1">
      <c r="A76" s="61" t="s">
        <v>366</v>
      </c>
      <c r="B76" s="68" t="s">
        <v>367</v>
      </c>
      <c r="C76" s="63">
        <f>SUM(C77:C78)</f>
        <v>80.6</v>
      </c>
      <c r="D76" s="63">
        <f>SUM(D77:D78)</f>
        <v>0</v>
      </c>
      <c r="E76" s="63">
        <f>SUM(E77:E78)</f>
        <v>80.6</v>
      </c>
      <c r="F76" s="63">
        <f t="shared" si="1"/>
        <v>100</v>
      </c>
      <c r="G76" s="48"/>
      <c r="H76" s="49"/>
    </row>
    <row r="77" spans="1:8" ht="32.25" customHeight="1" hidden="1">
      <c r="A77" s="64" t="s">
        <v>128</v>
      </c>
      <c r="B77" s="69" t="s">
        <v>129</v>
      </c>
      <c r="C77" s="66">
        <v>0</v>
      </c>
      <c r="D77" s="67"/>
      <c r="E77" s="50">
        <v>0</v>
      </c>
      <c r="F77" s="66">
        <v>0</v>
      </c>
      <c r="G77" s="48"/>
      <c r="H77" s="49"/>
    </row>
    <row r="78" spans="1:8" ht="32.25" customHeight="1">
      <c r="A78" s="64" t="s">
        <v>264</v>
      </c>
      <c r="B78" s="69" t="s">
        <v>265</v>
      </c>
      <c r="C78" s="66">
        <v>80.6</v>
      </c>
      <c r="D78" s="67"/>
      <c r="E78" s="50">
        <v>80.6</v>
      </c>
      <c r="F78" s="66">
        <f t="shared" si="1"/>
        <v>100</v>
      </c>
      <c r="G78" s="48"/>
      <c r="H78" s="49"/>
    </row>
    <row r="79" spans="1:8" ht="25.5" customHeight="1">
      <c r="A79" s="61" t="s">
        <v>368</v>
      </c>
      <c r="B79" s="68" t="s">
        <v>83</v>
      </c>
      <c r="C79" s="63">
        <f>SUM(C80,C137,C140)</f>
        <v>340264.60000000003</v>
      </c>
      <c r="D79" s="63">
        <f>SUM(D80,D137,D140)</f>
        <v>0</v>
      </c>
      <c r="E79" s="63">
        <f>SUM(E80,E137,E140)</f>
        <v>323346.3</v>
      </c>
      <c r="F79" s="63">
        <f t="shared" si="1"/>
        <v>95.02789887634505</v>
      </c>
      <c r="G79" s="48"/>
      <c r="H79" s="49"/>
    </row>
    <row r="80" spans="1:8" ht="41.25" customHeight="1">
      <c r="A80" s="61" t="s">
        <v>84</v>
      </c>
      <c r="B80" s="68" t="s">
        <v>227</v>
      </c>
      <c r="C80" s="63">
        <f>SUM(C84,C81,C103,C127)</f>
        <v>334344.4</v>
      </c>
      <c r="D80" s="63">
        <f>SUM(D84,D81,D103,D127)</f>
        <v>0</v>
      </c>
      <c r="E80" s="63">
        <f>SUM(E84,E81,E103,E127)</f>
        <v>332159.7</v>
      </c>
      <c r="F80" s="63">
        <f t="shared" si="1"/>
        <v>99.34657197787669</v>
      </c>
      <c r="G80" s="48"/>
      <c r="H80" s="49"/>
    </row>
    <row r="81" spans="1:8" ht="39" customHeight="1">
      <c r="A81" s="61" t="s">
        <v>228</v>
      </c>
      <c r="B81" s="68" t="s">
        <v>229</v>
      </c>
      <c r="C81" s="63">
        <f>SUM(C82:C83)</f>
        <v>66218</v>
      </c>
      <c r="D81" s="63">
        <f>SUM(D82:D83)</f>
        <v>0</v>
      </c>
      <c r="E81" s="63">
        <f>SUM(E82:E83)</f>
        <v>66218</v>
      </c>
      <c r="F81" s="63">
        <f t="shared" si="1"/>
        <v>100</v>
      </c>
      <c r="G81" s="48"/>
      <c r="H81" s="49"/>
    </row>
    <row r="82" spans="1:8" ht="32.25" customHeight="1">
      <c r="A82" s="64" t="s">
        <v>79</v>
      </c>
      <c r="B82" s="69" t="s">
        <v>230</v>
      </c>
      <c r="C82" s="66">
        <v>66218</v>
      </c>
      <c r="D82" s="67"/>
      <c r="E82" s="50">
        <v>66218</v>
      </c>
      <c r="F82" s="50">
        <f t="shared" si="1"/>
        <v>100</v>
      </c>
      <c r="G82" s="48"/>
      <c r="H82" s="49"/>
    </row>
    <row r="83" spans="1:8" ht="12.75" hidden="1">
      <c r="A83" s="64" t="s">
        <v>387</v>
      </c>
      <c r="B83" s="69"/>
      <c r="C83" s="66"/>
      <c r="D83" s="67"/>
      <c r="E83" s="50"/>
      <c r="F83" s="50" t="e">
        <f t="shared" si="1"/>
        <v>#DIV/0!</v>
      </c>
      <c r="G83" s="48"/>
      <c r="H83" s="49"/>
    </row>
    <row r="84" spans="1:8" ht="50.25" customHeight="1">
      <c r="A84" s="61" t="s">
        <v>369</v>
      </c>
      <c r="B84" s="68" t="s">
        <v>231</v>
      </c>
      <c r="C84" s="63">
        <f>SUM(C85:C90)</f>
        <v>11408.400000000001</v>
      </c>
      <c r="D84" s="63">
        <f>SUM(D85:D90)</f>
        <v>0</v>
      </c>
      <c r="E84" s="63">
        <f>SUM(E85:E90)</f>
        <v>11248.300000000001</v>
      </c>
      <c r="F84" s="63">
        <f t="shared" si="1"/>
        <v>98.59664808386802</v>
      </c>
      <c r="G84" s="48"/>
      <c r="H84" s="49"/>
    </row>
    <row r="85" spans="1:8" ht="30" customHeight="1">
      <c r="A85" s="64" t="s">
        <v>232</v>
      </c>
      <c r="B85" s="69" t="s">
        <v>233</v>
      </c>
      <c r="C85" s="66">
        <v>365</v>
      </c>
      <c r="D85" s="67"/>
      <c r="E85" s="50">
        <v>364.9</v>
      </c>
      <c r="F85" s="50">
        <f t="shared" si="1"/>
        <v>99.97260273972603</v>
      </c>
      <c r="G85" s="48"/>
      <c r="H85" s="49"/>
    </row>
    <row r="86" spans="1:8" ht="87" customHeight="1">
      <c r="A86" s="64" t="s">
        <v>121</v>
      </c>
      <c r="B86" s="69" t="s">
        <v>293</v>
      </c>
      <c r="C86" s="66">
        <v>877</v>
      </c>
      <c r="D86" s="67"/>
      <c r="E86" s="50">
        <v>877</v>
      </c>
      <c r="F86" s="50">
        <f t="shared" si="1"/>
        <v>100</v>
      </c>
      <c r="G86" s="48"/>
      <c r="H86" s="49"/>
    </row>
    <row r="87" spans="1:8" ht="30" customHeight="1">
      <c r="A87" s="64" t="s">
        <v>48</v>
      </c>
      <c r="B87" s="69" t="s">
        <v>412</v>
      </c>
      <c r="C87" s="66">
        <v>297</v>
      </c>
      <c r="D87" s="67"/>
      <c r="E87" s="50">
        <v>296.3</v>
      </c>
      <c r="F87" s="50">
        <f t="shared" si="1"/>
        <v>99.76430976430976</v>
      </c>
      <c r="G87" s="48"/>
      <c r="H87" s="49"/>
    </row>
    <row r="88" spans="1:8" ht="44.25" customHeight="1" hidden="1">
      <c r="A88" s="64" t="s">
        <v>100</v>
      </c>
      <c r="B88" s="69" t="s">
        <v>101</v>
      </c>
      <c r="C88" s="66"/>
      <c r="D88" s="67"/>
      <c r="E88" s="50"/>
      <c r="F88" s="50" t="e">
        <f>SUM(E88*100/C88)</f>
        <v>#DIV/0!</v>
      </c>
      <c r="G88" s="48"/>
      <c r="H88" s="49"/>
    </row>
    <row r="89" spans="1:8" ht="77.25" customHeight="1">
      <c r="A89" s="64" t="s">
        <v>248</v>
      </c>
      <c r="B89" s="69" t="s">
        <v>189</v>
      </c>
      <c r="C89" s="66">
        <v>1732.2</v>
      </c>
      <c r="D89" s="67"/>
      <c r="E89" s="50">
        <v>1732.1</v>
      </c>
      <c r="F89" s="50">
        <f t="shared" si="1"/>
        <v>99.99422699457337</v>
      </c>
      <c r="G89" s="48"/>
      <c r="H89" s="49"/>
    </row>
    <row r="90" spans="1:8" ht="33.75" customHeight="1">
      <c r="A90" s="71" t="s">
        <v>81</v>
      </c>
      <c r="B90" s="72" t="s">
        <v>234</v>
      </c>
      <c r="C90" s="73">
        <f>SUM(C91:C102)</f>
        <v>8137.200000000001</v>
      </c>
      <c r="D90" s="139">
        <f>SUM(D91:D102)</f>
        <v>0</v>
      </c>
      <c r="E90" s="73">
        <f>SUM(E91:E102)</f>
        <v>7978.000000000001</v>
      </c>
      <c r="F90" s="73">
        <f t="shared" si="1"/>
        <v>98.04355306493635</v>
      </c>
      <c r="G90" s="48"/>
      <c r="H90" s="49"/>
    </row>
    <row r="91" spans="1:8" ht="73.5" customHeight="1" hidden="1">
      <c r="A91" s="64" t="s">
        <v>235</v>
      </c>
      <c r="B91" s="69" t="s">
        <v>236</v>
      </c>
      <c r="C91" s="66">
        <v>0</v>
      </c>
      <c r="D91" s="67"/>
      <c r="E91" s="50">
        <v>0</v>
      </c>
      <c r="F91" s="50" t="e">
        <f t="shared" si="1"/>
        <v>#DIV/0!</v>
      </c>
      <c r="G91" s="48"/>
      <c r="H91" s="49"/>
    </row>
    <row r="92" spans="1:8" ht="106.5" customHeight="1">
      <c r="A92" s="64" t="s">
        <v>237</v>
      </c>
      <c r="B92" s="69" t="s">
        <v>198</v>
      </c>
      <c r="C92" s="66">
        <v>2905</v>
      </c>
      <c r="D92" s="67"/>
      <c r="E92" s="50">
        <v>2745.9</v>
      </c>
      <c r="F92" s="50">
        <f t="shared" si="1"/>
        <v>94.52323580034424</v>
      </c>
      <c r="G92" s="48"/>
      <c r="H92" s="49"/>
    </row>
    <row r="93" spans="1:8" ht="85.5" customHeight="1">
      <c r="A93" s="64" t="s">
        <v>238</v>
      </c>
      <c r="B93" s="69" t="s">
        <v>102</v>
      </c>
      <c r="C93" s="66">
        <v>223</v>
      </c>
      <c r="D93" s="67"/>
      <c r="E93" s="50">
        <v>223</v>
      </c>
      <c r="F93" s="50">
        <f t="shared" si="1"/>
        <v>100</v>
      </c>
      <c r="G93" s="48"/>
      <c r="H93" s="49"/>
    </row>
    <row r="94" spans="1:8" ht="46.5" customHeight="1">
      <c r="A94" s="64" t="s">
        <v>115</v>
      </c>
      <c r="B94" s="69" t="s">
        <v>116</v>
      </c>
      <c r="C94" s="66">
        <v>882</v>
      </c>
      <c r="D94" s="67"/>
      <c r="E94" s="50">
        <v>882</v>
      </c>
      <c r="F94" s="50">
        <f t="shared" si="1"/>
        <v>100</v>
      </c>
      <c r="G94" s="48"/>
      <c r="H94" s="49"/>
    </row>
    <row r="95" spans="1:8" ht="46.5" customHeight="1">
      <c r="A95" s="64" t="s">
        <v>239</v>
      </c>
      <c r="B95" s="69" t="s">
        <v>240</v>
      </c>
      <c r="C95" s="66">
        <v>161.8</v>
      </c>
      <c r="D95" s="67"/>
      <c r="E95" s="50">
        <v>161.8</v>
      </c>
      <c r="F95" s="50">
        <f t="shared" si="1"/>
        <v>100</v>
      </c>
      <c r="G95" s="48"/>
      <c r="H95" s="49"/>
    </row>
    <row r="96" spans="1:8" ht="84" customHeight="1">
      <c r="A96" s="64" t="s">
        <v>241</v>
      </c>
      <c r="B96" s="69" t="s">
        <v>242</v>
      </c>
      <c r="C96" s="66">
        <v>1541</v>
      </c>
      <c r="D96" s="67"/>
      <c r="E96" s="50">
        <v>1541</v>
      </c>
      <c r="F96" s="50">
        <f t="shared" si="1"/>
        <v>100</v>
      </c>
      <c r="G96" s="48"/>
      <c r="H96" s="49"/>
    </row>
    <row r="97" spans="1:8" ht="97.5" customHeight="1" hidden="1">
      <c r="A97" s="64" t="s">
        <v>243</v>
      </c>
      <c r="B97" s="69" t="s">
        <v>244</v>
      </c>
      <c r="C97" s="66"/>
      <c r="D97" s="67"/>
      <c r="E97" s="50"/>
      <c r="F97" s="50" t="e">
        <f>SUM(E97*100/C97)</f>
        <v>#DIV/0!</v>
      </c>
      <c r="G97" s="48"/>
      <c r="H97" s="49"/>
    </row>
    <row r="98" spans="1:8" ht="57" customHeight="1" hidden="1">
      <c r="A98" s="64" t="s">
        <v>134</v>
      </c>
      <c r="B98" s="69" t="s">
        <v>141</v>
      </c>
      <c r="C98" s="66"/>
      <c r="D98" s="67"/>
      <c r="E98" s="50"/>
      <c r="F98" s="50" t="e">
        <f>SUM(E98*100/C98)</f>
        <v>#DIV/0!</v>
      </c>
      <c r="G98" s="48"/>
      <c r="H98" s="49"/>
    </row>
    <row r="99" spans="1:8" ht="102.75" customHeight="1" hidden="1">
      <c r="A99" s="64" t="s">
        <v>135</v>
      </c>
      <c r="B99" s="69" t="s">
        <v>167</v>
      </c>
      <c r="C99" s="66"/>
      <c r="D99" s="67"/>
      <c r="E99" s="50"/>
      <c r="F99" s="50" t="e">
        <f>SUM(E99*100/C99)</f>
        <v>#DIV/0!</v>
      </c>
      <c r="G99" s="48"/>
      <c r="H99" s="49"/>
    </row>
    <row r="100" spans="1:8" ht="96.75" customHeight="1">
      <c r="A100" s="64" t="s">
        <v>136</v>
      </c>
      <c r="B100" s="69" t="s">
        <v>190</v>
      </c>
      <c r="C100" s="66">
        <v>1074.4</v>
      </c>
      <c r="D100" s="67"/>
      <c r="E100" s="50">
        <v>1074.3</v>
      </c>
      <c r="F100" s="50">
        <f>SUM(E100*100/C100)</f>
        <v>99.99069247952345</v>
      </c>
      <c r="G100" s="48"/>
      <c r="H100" s="49"/>
    </row>
    <row r="101" spans="1:8" ht="62.25" customHeight="1">
      <c r="A101" s="64" t="s">
        <v>247</v>
      </c>
      <c r="B101" s="69" t="s">
        <v>191</v>
      </c>
      <c r="C101" s="66">
        <v>1350</v>
      </c>
      <c r="D101" s="67"/>
      <c r="E101" s="50">
        <v>1350</v>
      </c>
      <c r="F101" s="50">
        <f>SUM(E101*100/C101)</f>
        <v>100</v>
      </c>
      <c r="G101" s="48"/>
      <c r="H101" s="49"/>
    </row>
    <row r="102" spans="1:8" ht="41.25" customHeight="1" hidden="1">
      <c r="A102" s="64" t="s">
        <v>49</v>
      </c>
      <c r="B102" s="69" t="s">
        <v>411</v>
      </c>
      <c r="C102" s="66">
        <v>0</v>
      </c>
      <c r="D102" s="67"/>
      <c r="E102" s="50">
        <v>0</v>
      </c>
      <c r="F102" s="50" t="e">
        <f t="shared" si="1"/>
        <v>#DIV/0!</v>
      </c>
      <c r="G102" s="48"/>
      <c r="H102" s="49"/>
    </row>
    <row r="103" spans="1:8" ht="42.75" customHeight="1">
      <c r="A103" s="61" t="s">
        <v>80</v>
      </c>
      <c r="B103" s="68" t="s">
        <v>245</v>
      </c>
      <c r="C103" s="63">
        <f>SUM(C104+C105+C106+C117+C118+C119+C120+C121)</f>
        <v>247039.1</v>
      </c>
      <c r="D103" s="63">
        <f>SUM(D104:D106,D117:D121,D122)</f>
        <v>0</v>
      </c>
      <c r="E103" s="63">
        <f>SUM(E104:E106,E117:E121,E122)</f>
        <v>245088.1</v>
      </c>
      <c r="F103" s="63">
        <f t="shared" si="1"/>
        <v>99.21024647515313</v>
      </c>
      <c r="G103" s="48"/>
      <c r="H103" s="49"/>
    </row>
    <row r="104" spans="1:8" ht="41.25" customHeight="1">
      <c r="A104" s="64" t="s">
        <v>93</v>
      </c>
      <c r="B104" s="69" t="s">
        <v>114</v>
      </c>
      <c r="C104" s="66">
        <v>1236</v>
      </c>
      <c r="D104" s="67"/>
      <c r="E104" s="50">
        <v>1186</v>
      </c>
      <c r="F104" s="50">
        <f t="shared" si="1"/>
        <v>95.9546925566343</v>
      </c>
      <c r="G104" s="48"/>
      <c r="H104" s="49"/>
    </row>
    <row r="105" spans="1:8" ht="48.75" customHeight="1">
      <c r="A105" s="64" t="s">
        <v>88</v>
      </c>
      <c r="B105" s="69" t="s">
        <v>246</v>
      </c>
      <c r="C105" s="66">
        <v>30117</v>
      </c>
      <c r="D105" s="67"/>
      <c r="E105" s="50">
        <v>29501.4</v>
      </c>
      <c r="F105" s="50">
        <f t="shared" si="1"/>
        <v>97.95597171032972</v>
      </c>
      <c r="G105" s="48"/>
      <c r="H105" s="49"/>
    </row>
    <row r="106" spans="1:8" ht="45.75" customHeight="1">
      <c r="A106" s="71" t="s">
        <v>89</v>
      </c>
      <c r="B106" s="72" t="s">
        <v>249</v>
      </c>
      <c r="C106" s="73">
        <f>SUM(C107:C116)</f>
        <v>200253</v>
      </c>
      <c r="D106" s="139">
        <f>SUM(D107:D114)</f>
        <v>0</v>
      </c>
      <c r="E106" s="73">
        <f>SUM(E107:E116)</f>
        <v>199772.1</v>
      </c>
      <c r="F106" s="73">
        <f t="shared" si="1"/>
        <v>99.75985378496202</v>
      </c>
      <c r="G106" s="48"/>
      <c r="H106" s="49"/>
    </row>
    <row r="107" spans="1:8" ht="72.75" customHeight="1">
      <c r="A107" s="64" t="s">
        <v>250</v>
      </c>
      <c r="B107" s="69" t="s">
        <v>251</v>
      </c>
      <c r="C107" s="66">
        <v>1885</v>
      </c>
      <c r="D107" s="67"/>
      <c r="E107" s="50">
        <v>1351.7</v>
      </c>
      <c r="F107" s="50">
        <f t="shared" si="1"/>
        <v>71.70822281167109</v>
      </c>
      <c r="G107" s="48"/>
      <c r="H107" s="49"/>
    </row>
    <row r="108" spans="1:8" ht="93" customHeight="1">
      <c r="A108" s="64" t="s">
        <v>252</v>
      </c>
      <c r="B108" s="69" t="s">
        <v>253</v>
      </c>
      <c r="C108" s="66">
        <v>3788</v>
      </c>
      <c r="D108" s="67"/>
      <c r="E108" s="50">
        <v>3788</v>
      </c>
      <c r="F108" s="50">
        <f t="shared" si="1"/>
        <v>100</v>
      </c>
      <c r="G108" s="48"/>
      <c r="H108" s="49"/>
    </row>
    <row r="109" spans="1:8" ht="123" customHeight="1">
      <c r="A109" s="64" t="s">
        <v>254</v>
      </c>
      <c r="B109" s="69" t="s">
        <v>255</v>
      </c>
      <c r="C109" s="66">
        <v>4072</v>
      </c>
      <c r="D109" s="67"/>
      <c r="E109" s="50">
        <v>4072</v>
      </c>
      <c r="F109" s="50">
        <f t="shared" si="1"/>
        <v>100</v>
      </c>
      <c r="G109" s="48"/>
      <c r="H109" s="49"/>
    </row>
    <row r="110" spans="1:8" ht="96" customHeight="1">
      <c r="A110" s="64" t="s">
        <v>256</v>
      </c>
      <c r="B110" s="69" t="s">
        <v>388</v>
      </c>
      <c r="C110" s="66">
        <v>2814</v>
      </c>
      <c r="D110" s="67"/>
      <c r="E110" s="50">
        <v>2570.1</v>
      </c>
      <c r="F110" s="50">
        <f t="shared" si="1"/>
        <v>91.33262260127931</v>
      </c>
      <c r="G110" s="48"/>
      <c r="H110" s="49"/>
    </row>
    <row r="111" spans="1:8" ht="244.5" customHeight="1">
      <c r="A111" s="64" t="s">
        <v>257</v>
      </c>
      <c r="B111" s="69" t="s">
        <v>258</v>
      </c>
      <c r="C111" s="66">
        <v>134669</v>
      </c>
      <c r="D111" s="67"/>
      <c r="E111" s="50">
        <v>134669</v>
      </c>
      <c r="F111" s="50">
        <f t="shared" si="1"/>
        <v>100</v>
      </c>
      <c r="G111" s="48"/>
      <c r="H111" s="49"/>
    </row>
    <row r="112" spans="1:8" ht="44.25" customHeight="1" hidden="1">
      <c r="A112" s="64" t="s">
        <v>259</v>
      </c>
      <c r="B112" s="69" t="s">
        <v>260</v>
      </c>
      <c r="C112" s="66"/>
      <c r="D112" s="67"/>
      <c r="E112" s="50"/>
      <c r="F112" s="50" t="e">
        <f t="shared" si="1"/>
        <v>#DIV/0!</v>
      </c>
      <c r="G112" s="48"/>
      <c r="H112" s="49"/>
    </row>
    <row r="113" spans="1:8" ht="86.25" customHeight="1">
      <c r="A113" s="64" t="s">
        <v>261</v>
      </c>
      <c r="B113" s="69" t="s">
        <v>139</v>
      </c>
      <c r="C113" s="66">
        <v>384</v>
      </c>
      <c r="D113" s="67"/>
      <c r="E113" s="50">
        <v>364.5</v>
      </c>
      <c r="F113" s="50">
        <f t="shared" si="1"/>
        <v>94.921875</v>
      </c>
      <c r="G113" s="48"/>
      <c r="H113" s="49"/>
    </row>
    <row r="114" spans="1:8" ht="131.25" customHeight="1">
      <c r="A114" s="64" t="s">
        <v>266</v>
      </c>
      <c r="B114" s="69" t="s">
        <v>199</v>
      </c>
      <c r="C114" s="66">
        <v>49366</v>
      </c>
      <c r="D114" s="67"/>
      <c r="E114" s="50">
        <v>49366</v>
      </c>
      <c r="F114" s="50">
        <f t="shared" si="1"/>
        <v>100</v>
      </c>
      <c r="G114" s="48"/>
      <c r="H114" s="49"/>
    </row>
    <row r="115" spans="1:8" ht="109.5" customHeight="1">
      <c r="A115" s="64" t="s">
        <v>200</v>
      </c>
      <c r="B115" s="69" t="s">
        <v>202</v>
      </c>
      <c r="C115" s="66">
        <v>3275</v>
      </c>
      <c r="D115" s="67"/>
      <c r="E115" s="50">
        <v>2995.7</v>
      </c>
      <c r="F115" s="50">
        <f t="shared" si="1"/>
        <v>91.47175572519085</v>
      </c>
      <c r="G115" s="48"/>
      <c r="H115" s="49"/>
    </row>
    <row r="116" spans="1:8" ht="66" customHeight="1">
      <c r="A116" s="64" t="s">
        <v>295</v>
      </c>
      <c r="B116" s="69" t="s">
        <v>267</v>
      </c>
      <c r="C116" s="66">
        <v>0</v>
      </c>
      <c r="D116" s="67"/>
      <c r="E116" s="50">
        <v>595.1</v>
      </c>
      <c r="F116" s="50">
        <v>0</v>
      </c>
      <c r="G116" s="48"/>
      <c r="H116" s="49"/>
    </row>
    <row r="117" spans="1:8" ht="72" customHeight="1">
      <c r="A117" s="64" t="s">
        <v>90</v>
      </c>
      <c r="B117" s="69" t="s">
        <v>267</v>
      </c>
      <c r="C117" s="66">
        <v>3148</v>
      </c>
      <c r="D117" s="67"/>
      <c r="E117" s="50">
        <v>2345</v>
      </c>
      <c r="F117" s="50">
        <f>SUM(E117*100/C117)</f>
        <v>74.49174078780177</v>
      </c>
      <c r="G117" s="48"/>
      <c r="H117" s="49"/>
    </row>
    <row r="118" spans="1:8" ht="95.25" customHeight="1">
      <c r="A118" s="64" t="s">
        <v>137</v>
      </c>
      <c r="B118" s="69" t="s">
        <v>203</v>
      </c>
      <c r="C118" s="66">
        <v>3689</v>
      </c>
      <c r="D118" s="67"/>
      <c r="E118" s="50">
        <v>3688.2</v>
      </c>
      <c r="F118" s="50">
        <f>SUM(E118*100/C118)</f>
        <v>99.97831390620765</v>
      </c>
      <c r="G118" s="48"/>
      <c r="H118" s="49"/>
    </row>
    <row r="119" spans="1:8" ht="92.25" customHeight="1">
      <c r="A119" s="64" t="s">
        <v>149</v>
      </c>
      <c r="B119" s="69" t="s">
        <v>204</v>
      </c>
      <c r="C119" s="66">
        <v>922.1</v>
      </c>
      <c r="D119" s="67"/>
      <c r="E119" s="50">
        <v>922.1</v>
      </c>
      <c r="F119" s="50">
        <f>SUM(E119*100/C119)</f>
        <v>100</v>
      </c>
      <c r="G119" s="48"/>
      <c r="H119" s="49"/>
    </row>
    <row r="120" spans="1:8" ht="25.5" hidden="1">
      <c r="A120" s="64" t="s">
        <v>142</v>
      </c>
      <c r="B120" s="69" t="s">
        <v>143</v>
      </c>
      <c r="C120" s="66"/>
      <c r="D120" s="67"/>
      <c r="E120" s="50"/>
      <c r="F120" s="50" t="e">
        <f>SUM(E120*100/C120)</f>
        <v>#DIV/0!</v>
      </c>
      <c r="G120" s="48"/>
      <c r="H120" s="49"/>
    </row>
    <row r="121" spans="1:8" ht="69.75" customHeight="1">
      <c r="A121" s="64" t="s">
        <v>138</v>
      </c>
      <c r="B121" s="69" t="s">
        <v>140</v>
      </c>
      <c r="C121" s="66">
        <v>7674</v>
      </c>
      <c r="D121" s="67"/>
      <c r="E121" s="50">
        <v>7673.3</v>
      </c>
      <c r="F121" s="50">
        <f t="shared" si="1"/>
        <v>99.99087829033098</v>
      </c>
      <c r="G121" s="48"/>
      <c r="H121" s="49"/>
    </row>
    <row r="122" spans="1:8" ht="25.5" hidden="1">
      <c r="A122" s="71" t="s">
        <v>91</v>
      </c>
      <c r="B122" s="72" t="s">
        <v>268</v>
      </c>
      <c r="C122" s="73">
        <f>SUM(C123:C126)</f>
        <v>0</v>
      </c>
      <c r="D122" s="67"/>
      <c r="E122" s="50"/>
      <c r="F122" s="50" t="e">
        <f t="shared" si="1"/>
        <v>#DIV/0!</v>
      </c>
      <c r="G122" s="48"/>
      <c r="H122" s="49"/>
    </row>
    <row r="123" spans="1:8" ht="12.75" hidden="1">
      <c r="A123" s="64" t="s">
        <v>91</v>
      </c>
      <c r="B123" s="69"/>
      <c r="C123" s="66"/>
      <c r="D123" s="67"/>
      <c r="E123" s="50"/>
      <c r="F123" s="50" t="e">
        <f t="shared" si="1"/>
        <v>#DIV/0!</v>
      </c>
      <c r="G123" s="48"/>
      <c r="H123" s="49"/>
    </row>
    <row r="124" spans="1:8" ht="12.75" hidden="1">
      <c r="A124" s="64" t="s">
        <v>91</v>
      </c>
      <c r="B124" s="69"/>
      <c r="C124" s="66"/>
      <c r="D124" s="67"/>
      <c r="E124" s="50"/>
      <c r="F124" s="50" t="e">
        <f t="shared" si="1"/>
        <v>#DIV/0!</v>
      </c>
      <c r="G124" s="48"/>
      <c r="H124" s="49"/>
    </row>
    <row r="125" spans="1:8" ht="12.75" hidden="1">
      <c r="A125" s="74" t="s">
        <v>91</v>
      </c>
      <c r="B125" s="70"/>
      <c r="C125" s="66"/>
      <c r="D125" s="67"/>
      <c r="E125" s="50"/>
      <c r="F125" s="50" t="e">
        <f t="shared" si="1"/>
        <v>#DIV/0!</v>
      </c>
      <c r="G125" s="48"/>
      <c r="H125" s="49"/>
    </row>
    <row r="126" spans="1:8" ht="12.75" hidden="1">
      <c r="A126" s="64" t="s">
        <v>91</v>
      </c>
      <c r="B126" s="69"/>
      <c r="C126" s="66"/>
      <c r="D126" s="67"/>
      <c r="E126" s="50"/>
      <c r="F126" s="50" t="e">
        <f t="shared" si="1"/>
        <v>#DIV/0!</v>
      </c>
      <c r="G126" s="48"/>
      <c r="H126" s="49"/>
    </row>
    <row r="127" spans="1:8" ht="28.5" customHeight="1">
      <c r="A127" s="61" t="s">
        <v>371</v>
      </c>
      <c r="B127" s="68" t="s">
        <v>269</v>
      </c>
      <c r="C127" s="63">
        <f>SUM(C128,C129,C134,C135,C136)</f>
        <v>9678.9</v>
      </c>
      <c r="D127" s="63">
        <f>SUM(D128,D129,D134,D135,D136)</f>
        <v>0</v>
      </c>
      <c r="E127" s="63">
        <f>SUM(E128,E129,E134,E135,E136)</f>
        <v>9605.3</v>
      </c>
      <c r="F127" s="63">
        <f t="shared" si="1"/>
        <v>99.23958301046606</v>
      </c>
      <c r="G127" s="48"/>
      <c r="H127" s="49"/>
    </row>
    <row r="128" spans="1:8" ht="58.5" customHeight="1">
      <c r="A128" s="64" t="s">
        <v>98</v>
      </c>
      <c r="B128" s="69" t="s">
        <v>113</v>
      </c>
      <c r="C128" s="66">
        <v>8330</v>
      </c>
      <c r="D128" s="67"/>
      <c r="E128" s="50">
        <v>7730</v>
      </c>
      <c r="F128" s="50">
        <f t="shared" si="1"/>
        <v>92.79711884753901</v>
      </c>
      <c r="G128" s="48"/>
      <c r="H128" s="49"/>
    </row>
    <row r="129" spans="1:8" ht="81.75" customHeight="1">
      <c r="A129" s="71" t="s">
        <v>92</v>
      </c>
      <c r="B129" s="72" t="s">
        <v>270</v>
      </c>
      <c r="C129" s="73">
        <f>SUM(C130:C132)</f>
        <v>1198.8999999999999</v>
      </c>
      <c r="D129" s="73">
        <f>SUM(D130:D132)</f>
        <v>0</v>
      </c>
      <c r="E129" s="73">
        <f>SUM(E130:E132)</f>
        <v>1125.3</v>
      </c>
      <c r="F129" s="50">
        <f t="shared" si="1"/>
        <v>93.86103928601219</v>
      </c>
      <c r="G129" s="48"/>
      <c r="H129" s="49"/>
    </row>
    <row r="130" spans="1:8" ht="83.25" customHeight="1">
      <c r="A130" s="64" t="s">
        <v>169</v>
      </c>
      <c r="B130" s="69" t="s">
        <v>271</v>
      </c>
      <c r="C130" s="66">
        <f>810+8.5+50+30</f>
        <v>898.5</v>
      </c>
      <c r="D130" s="67"/>
      <c r="E130" s="50">
        <v>874.9</v>
      </c>
      <c r="F130" s="50">
        <f t="shared" si="1"/>
        <v>97.3734001112966</v>
      </c>
      <c r="G130" s="48"/>
      <c r="H130" s="49"/>
    </row>
    <row r="131" spans="1:8" ht="74.25" customHeight="1">
      <c r="A131" s="64" t="s">
        <v>170</v>
      </c>
      <c r="B131" s="69" t="s">
        <v>272</v>
      </c>
      <c r="C131" s="66">
        <v>48.8</v>
      </c>
      <c r="D131" s="67"/>
      <c r="E131" s="50">
        <v>48.8</v>
      </c>
      <c r="F131" s="50">
        <f t="shared" si="1"/>
        <v>100</v>
      </c>
      <c r="G131" s="48"/>
      <c r="H131" s="49"/>
    </row>
    <row r="132" spans="1:8" ht="90.75" customHeight="1">
      <c r="A132" s="64" t="s">
        <v>171</v>
      </c>
      <c r="B132" s="69" t="s">
        <v>273</v>
      </c>
      <c r="C132" s="66">
        <v>251.6</v>
      </c>
      <c r="D132" s="67"/>
      <c r="E132" s="50">
        <v>201.6</v>
      </c>
      <c r="F132" s="50">
        <f t="shared" si="1"/>
        <v>80.12718600953895</v>
      </c>
      <c r="G132" s="48"/>
      <c r="H132" s="49"/>
    </row>
    <row r="133" spans="1:8" ht="38.25" hidden="1">
      <c r="A133" s="64" t="s">
        <v>94</v>
      </c>
      <c r="B133" s="69" t="s">
        <v>274</v>
      </c>
      <c r="C133" s="66"/>
      <c r="D133" s="67"/>
      <c r="E133" s="50"/>
      <c r="F133" s="50" t="e">
        <f t="shared" si="1"/>
        <v>#DIV/0!</v>
      </c>
      <c r="G133" s="48"/>
      <c r="H133" s="49"/>
    </row>
    <row r="134" spans="1:8" ht="60.75" customHeight="1">
      <c r="A134" s="64" t="s">
        <v>122</v>
      </c>
      <c r="B134" s="69" t="s">
        <v>124</v>
      </c>
      <c r="C134" s="66">
        <v>100</v>
      </c>
      <c r="D134" s="67"/>
      <c r="E134" s="50">
        <v>100</v>
      </c>
      <c r="F134" s="50">
        <f t="shared" si="1"/>
        <v>100</v>
      </c>
      <c r="G134" s="48"/>
      <c r="H134" s="49"/>
    </row>
    <row r="135" spans="1:8" ht="62.25" customHeight="1">
      <c r="A135" s="64" t="s">
        <v>123</v>
      </c>
      <c r="B135" s="69" t="s">
        <v>125</v>
      </c>
      <c r="C135" s="66">
        <v>50</v>
      </c>
      <c r="D135" s="67"/>
      <c r="E135" s="50">
        <v>50</v>
      </c>
      <c r="F135" s="50">
        <f t="shared" si="1"/>
        <v>100</v>
      </c>
      <c r="G135" s="48"/>
      <c r="H135" s="49"/>
    </row>
    <row r="136" spans="1:8" ht="52.5" customHeight="1">
      <c r="A136" s="64" t="s">
        <v>99</v>
      </c>
      <c r="B136" s="69" t="s">
        <v>166</v>
      </c>
      <c r="C136" s="66">
        <v>0</v>
      </c>
      <c r="D136" s="67"/>
      <c r="E136" s="50">
        <v>600</v>
      </c>
      <c r="F136" s="50">
        <v>0</v>
      </c>
      <c r="G136" s="48"/>
      <c r="H136" s="49"/>
    </row>
    <row r="137" spans="1:8" ht="28.5" customHeight="1">
      <c r="A137" s="61" t="s">
        <v>275</v>
      </c>
      <c r="B137" s="68" t="s">
        <v>276</v>
      </c>
      <c r="C137" s="63">
        <f>SUM(C138:C139)</f>
        <v>5920.2</v>
      </c>
      <c r="D137" s="63">
        <f>SUM(D138:D139)</f>
        <v>0</v>
      </c>
      <c r="E137" s="63">
        <f>SUM(E138:E139)</f>
        <v>1458.8</v>
      </c>
      <c r="F137" s="63">
        <f t="shared" si="1"/>
        <v>24.64105942366812</v>
      </c>
      <c r="G137" s="48"/>
      <c r="H137" s="49"/>
    </row>
    <row r="138" spans="1:8" ht="47.25" customHeight="1">
      <c r="A138" s="64" t="s">
        <v>277</v>
      </c>
      <c r="B138" s="69" t="s">
        <v>127</v>
      </c>
      <c r="C138" s="66">
        <v>1000</v>
      </c>
      <c r="D138" s="67"/>
      <c r="E138" s="50">
        <v>847</v>
      </c>
      <c r="F138" s="50">
        <f t="shared" si="1"/>
        <v>84.7</v>
      </c>
      <c r="G138" s="48"/>
      <c r="H138" s="49"/>
    </row>
    <row r="139" spans="1:8" ht="37.5" customHeight="1">
      <c r="A139" s="64" t="s">
        <v>280</v>
      </c>
      <c r="B139" s="69" t="s">
        <v>119</v>
      </c>
      <c r="C139" s="66">
        <v>4920.2</v>
      </c>
      <c r="D139" s="67"/>
      <c r="E139" s="50">
        <v>611.8</v>
      </c>
      <c r="F139" s="50">
        <f t="shared" si="1"/>
        <v>12.434453883988455</v>
      </c>
      <c r="G139" s="48"/>
      <c r="H139" s="49"/>
    </row>
    <row r="140" spans="1:8" ht="40.5" customHeight="1">
      <c r="A140" s="61" t="s">
        <v>281</v>
      </c>
      <c r="B140" s="68" t="s">
        <v>120</v>
      </c>
      <c r="C140" s="63">
        <f>SUM(C141)</f>
        <v>0</v>
      </c>
      <c r="D140" s="63">
        <f>SUM(D141)</f>
        <v>0</v>
      </c>
      <c r="E140" s="63">
        <f>SUM(E141)</f>
        <v>-10272.2</v>
      </c>
      <c r="F140" s="63">
        <v>0</v>
      </c>
      <c r="G140" s="48"/>
      <c r="H140" s="49"/>
    </row>
    <row r="141" spans="1:8" ht="50.25" customHeight="1">
      <c r="A141" s="64" t="s">
        <v>112</v>
      </c>
      <c r="B141" s="69" t="s">
        <v>126</v>
      </c>
      <c r="C141" s="50">
        <v>0</v>
      </c>
      <c r="D141" s="67"/>
      <c r="E141" s="50">
        <v>-10272.2</v>
      </c>
      <c r="F141" s="50">
        <v>0</v>
      </c>
      <c r="G141" s="48"/>
      <c r="H141" s="49"/>
    </row>
    <row r="142" spans="1:11" ht="24.75" customHeight="1">
      <c r="A142" s="75"/>
      <c r="B142" s="76" t="s">
        <v>278</v>
      </c>
      <c r="C142" s="77">
        <f>SUM(C79+C9)</f>
        <v>620842.5</v>
      </c>
      <c r="D142" s="77">
        <f>SUM(D79+D9)</f>
        <v>0</v>
      </c>
      <c r="E142" s="77">
        <f>SUM(E79+E9)</f>
        <v>572956.89</v>
      </c>
      <c r="F142" s="77">
        <f t="shared" si="1"/>
        <v>92.28699549402626</v>
      </c>
      <c r="G142" s="48"/>
      <c r="H142" s="49"/>
      <c r="J142" s="80"/>
      <c r="K142" s="80"/>
    </row>
    <row r="143" spans="1:11" ht="18" customHeight="1">
      <c r="A143" s="145" t="s">
        <v>39</v>
      </c>
      <c r="B143" s="146"/>
      <c r="C143" s="146"/>
      <c r="D143" s="146"/>
      <c r="E143" s="146"/>
      <c r="F143" s="147"/>
      <c r="G143" s="92"/>
      <c r="H143" s="49"/>
      <c r="J143" s="80"/>
      <c r="K143" s="80"/>
    </row>
    <row r="144" spans="1:8" ht="18.75" customHeight="1">
      <c r="A144" s="93" t="s">
        <v>401</v>
      </c>
      <c r="B144" s="94" t="s">
        <v>27</v>
      </c>
      <c r="C144" s="51">
        <f>C146+C147+C148+C149+C150+C151+C152+C153</f>
        <v>84959.4</v>
      </c>
      <c r="D144" s="51">
        <f>D146+D147+D148+D149+D150+D151+D152+D153</f>
        <v>0</v>
      </c>
      <c r="E144" s="51">
        <f>E146+E147+E148+E149+E150+E151+E152+E153</f>
        <v>78649.70000000001</v>
      </c>
      <c r="F144" s="56">
        <f>E144/C144*100</f>
        <v>92.57327617662085</v>
      </c>
      <c r="G144" s="95">
        <v>96.3</v>
      </c>
      <c r="H144" s="96" t="e">
        <f>E144/D144*100</f>
        <v>#DIV/0!</v>
      </c>
    </row>
    <row r="145" spans="1:8" ht="13.5">
      <c r="A145" s="97"/>
      <c r="B145" s="98" t="s">
        <v>402</v>
      </c>
      <c r="C145" s="52"/>
      <c r="D145" s="52"/>
      <c r="E145" s="137"/>
      <c r="F145" s="56"/>
      <c r="G145" s="99"/>
      <c r="H145" s="96"/>
    </row>
    <row r="146" spans="1:8" ht="33.75" customHeight="1">
      <c r="A146" s="100">
        <v>102</v>
      </c>
      <c r="B146" s="98" t="s">
        <v>404</v>
      </c>
      <c r="C146" s="52">
        <v>2247.3</v>
      </c>
      <c r="D146" s="52"/>
      <c r="E146" s="137">
        <v>2117.3</v>
      </c>
      <c r="F146" s="52">
        <f aca="true" t="shared" si="2" ref="F146:F206">E146/C146*100</f>
        <v>94.21528055889289</v>
      </c>
      <c r="G146" s="99">
        <v>92.8</v>
      </c>
      <c r="H146" s="96" t="e">
        <f aca="true" t="shared" si="3" ref="H146:H206">E146/D146*100</f>
        <v>#DIV/0!</v>
      </c>
    </row>
    <row r="147" spans="1:8" ht="45.75" customHeight="1">
      <c r="A147" s="100">
        <v>103</v>
      </c>
      <c r="B147" s="98" t="s">
        <v>160</v>
      </c>
      <c r="C147" s="52">
        <v>874.3</v>
      </c>
      <c r="D147" s="52"/>
      <c r="E147" s="137">
        <v>804.1</v>
      </c>
      <c r="F147" s="52">
        <f t="shared" si="2"/>
        <v>91.97071943268902</v>
      </c>
      <c r="G147" s="99"/>
      <c r="H147" s="96"/>
    </row>
    <row r="148" spans="1:8" ht="46.5" customHeight="1">
      <c r="A148" s="100">
        <v>104</v>
      </c>
      <c r="B148" s="98" t="s">
        <v>407</v>
      </c>
      <c r="C148" s="52">
        <v>45488.5</v>
      </c>
      <c r="D148" s="52"/>
      <c r="E148" s="137">
        <v>43240.8</v>
      </c>
      <c r="F148" s="52">
        <f t="shared" si="2"/>
        <v>95.05875111291866</v>
      </c>
      <c r="G148" s="99">
        <v>96.6</v>
      </c>
      <c r="H148" s="96" t="e">
        <f t="shared" si="3"/>
        <v>#DIV/0!</v>
      </c>
    </row>
    <row r="149" spans="1:8" ht="22.5" customHeight="1" hidden="1">
      <c r="A149" s="100">
        <v>105</v>
      </c>
      <c r="B149" s="98" t="s">
        <v>405</v>
      </c>
      <c r="C149" s="52"/>
      <c r="D149" s="52"/>
      <c r="E149" s="137"/>
      <c r="F149" s="52" t="e">
        <f t="shared" si="2"/>
        <v>#DIV/0!</v>
      </c>
      <c r="G149" s="99"/>
      <c r="H149" s="96" t="e">
        <f t="shared" si="3"/>
        <v>#DIV/0!</v>
      </c>
    </row>
    <row r="150" spans="1:8" ht="42" customHeight="1">
      <c r="A150" s="100">
        <v>106</v>
      </c>
      <c r="B150" s="98" t="s">
        <v>406</v>
      </c>
      <c r="C150" s="52">
        <v>12262.6</v>
      </c>
      <c r="D150" s="52"/>
      <c r="E150" s="137">
        <v>11590.6</v>
      </c>
      <c r="F150" s="52">
        <f t="shared" si="2"/>
        <v>94.51992236556684</v>
      </c>
      <c r="G150" s="99">
        <v>96.1</v>
      </c>
      <c r="H150" s="96" t="e">
        <f t="shared" si="3"/>
        <v>#DIV/0!</v>
      </c>
    </row>
    <row r="151" spans="1:8" ht="32.25" customHeight="1" hidden="1">
      <c r="A151" s="100">
        <v>107</v>
      </c>
      <c r="B151" s="98" t="s">
        <v>131</v>
      </c>
      <c r="C151" s="52"/>
      <c r="D151" s="52"/>
      <c r="E151" s="137"/>
      <c r="F151" s="52" t="e">
        <f t="shared" si="2"/>
        <v>#DIV/0!</v>
      </c>
      <c r="G151" s="99"/>
      <c r="H151" s="96"/>
    </row>
    <row r="152" spans="1:8" ht="21.75" customHeight="1" hidden="1">
      <c r="A152" s="100">
        <v>111</v>
      </c>
      <c r="B152" s="98" t="s">
        <v>408</v>
      </c>
      <c r="C152" s="52"/>
      <c r="D152" s="52"/>
      <c r="E152" s="137"/>
      <c r="F152" s="52" t="e">
        <f>E152/C152*100</f>
        <v>#DIV/0!</v>
      </c>
      <c r="G152" s="99"/>
      <c r="H152" s="96"/>
    </row>
    <row r="153" spans="1:8" ht="21.75" customHeight="1">
      <c r="A153" s="100">
        <v>113</v>
      </c>
      <c r="B153" s="98" t="s">
        <v>409</v>
      </c>
      <c r="C153" s="52">
        <v>24086.7</v>
      </c>
      <c r="D153" s="52"/>
      <c r="E153" s="137">
        <v>20896.9</v>
      </c>
      <c r="F153" s="52">
        <f t="shared" si="2"/>
        <v>86.7570069789552</v>
      </c>
      <c r="G153" s="99">
        <v>95.7</v>
      </c>
      <c r="H153" s="96" t="e">
        <f t="shared" si="3"/>
        <v>#DIV/0!</v>
      </c>
    </row>
    <row r="154" spans="1:8" ht="23.25" customHeight="1" hidden="1">
      <c r="A154" s="101">
        <v>200</v>
      </c>
      <c r="B154" s="102" t="s">
        <v>28</v>
      </c>
      <c r="C154" s="53">
        <f>C156</f>
        <v>0</v>
      </c>
      <c r="D154" s="53">
        <f>D156</f>
        <v>0</v>
      </c>
      <c r="E154" s="53">
        <f>E156</f>
        <v>0</v>
      </c>
      <c r="F154" s="56" t="e">
        <f t="shared" si="2"/>
        <v>#DIV/0!</v>
      </c>
      <c r="G154" s="99">
        <v>0</v>
      </c>
      <c r="H154" s="96" t="e">
        <f t="shared" si="3"/>
        <v>#DIV/0!</v>
      </c>
    </row>
    <row r="155" spans="1:8" ht="17.25" customHeight="1" hidden="1">
      <c r="A155" s="103"/>
      <c r="B155" s="98" t="s">
        <v>402</v>
      </c>
      <c r="C155" s="52"/>
      <c r="D155" s="52"/>
      <c r="E155" s="137"/>
      <c r="F155" s="52"/>
      <c r="G155" s="99"/>
      <c r="H155" s="96"/>
    </row>
    <row r="156" spans="1:8" ht="20.25" customHeight="1" hidden="1">
      <c r="A156" s="100">
        <v>204</v>
      </c>
      <c r="B156" s="98" t="s">
        <v>2</v>
      </c>
      <c r="C156" s="52"/>
      <c r="D156" s="52"/>
      <c r="E156" s="137"/>
      <c r="F156" s="52" t="e">
        <f t="shared" si="2"/>
        <v>#DIV/0!</v>
      </c>
      <c r="G156" s="99"/>
      <c r="H156" s="96" t="e">
        <f t="shared" si="3"/>
        <v>#DIV/0!</v>
      </c>
    </row>
    <row r="157" spans="1:8" ht="33.75" customHeight="1">
      <c r="A157" s="101">
        <v>300</v>
      </c>
      <c r="B157" s="102" t="s">
        <v>29</v>
      </c>
      <c r="C157" s="53">
        <f>C159+C160+C161</f>
        <v>1148.8999999999999</v>
      </c>
      <c r="D157" s="53">
        <f>D159+D160+D161</f>
        <v>0</v>
      </c>
      <c r="E157" s="53">
        <f>E159+E160+E161</f>
        <v>943.1</v>
      </c>
      <c r="F157" s="56">
        <f t="shared" si="2"/>
        <v>82.08721385673255</v>
      </c>
      <c r="G157" s="104">
        <v>58.6</v>
      </c>
      <c r="H157" s="96" t="e">
        <f t="shared" si="3"/>
        <v>#DIV/0!</v>
      </c>
    </row>
    <row r="158" spans="1:8" ht="12.75">
      <c r="A158" s="105"/>
      <c r="B158" s="98" t="s">
        <v>402</v>
      </c>
      <c r="C158" s="52"/>
      <c r="D158" s="52"/>
      <c r="E158" s="137"/>
      <c r="F158" s="52"/>
      <c r="G158" s="99"/>
      <c r="H158" s="96"/>
    </row>
    <row r="159" spans="1:8" ht="27" customHeight="1" hidden="1">
      <c r="A159" s="100">
        <v>302</v>
      </c>
      <c r="B159" s="98" t="s">
        <v>410</v>
      </c>
      <c r="C159" s="52"/>
      <c r="D159" s="52"/>
      <c r="E159" s="137"/>
      <c r="F159" s="52" t="e">
        <f t="shared" si="2"/>
        <v>#DIV/0!</v>
      </c>
      <c r="G159" s="99"/>
      <c r="H159" s="96" t="e">
        <f t="shared" si="3"/>
        <v>#DIV/0!</v>
      </c>
    </row>
    <row r="160" spans="1:8" ht="34.5" customHeight="1">
      <c r="A160" s="100">
        <v>309</v>
      </c>
      <c r="B160" s="98" t="s">
        <v>1</v>
      </c>
      <c r="C160" s="52">
        <v>981.8</v>
      </c>
      <c r="D160" s="52"/>
      <c r="E160" s="137">
        <v>776</v>
      </c>
      <c r="F160" s="52">
        <f t="shared" si="2"/>
        <v>79.03850071297617</v>
      </c>
      <c r="G160" s="99">
        <v>74.6</v>
      </c>
      <c r="H160" s="96" t="e">
        <f t="shared" si="3"/>
        <v>#DIV/0!</v>
      </c>
    </row>
    <row r="161" spans="1:8" ht="36.75" customHeight="1">
      <c r="A161" s="100">
        <v>314</v>
      </c>
      <c r="B161" s="98" t="s">
        <v>3</v>
      </c>
      <c r="C161" s="52">
        <v>167.1</v>
      </c>
      <c r="D161" s="52"/>
      <c r="E161" s="137">
        <v>167.1</v>
      </c>
      <c r="F161" s="52">
        <f t="shared" si="2"/>
        <v>100</v>
      </c>
      <c r="G161" s="99"/>
      <c r="H161" s="96" t="e">
        <f t="shared" si="3"/>
        <v>#DIV/0!</v>
      </c>
    </row>
    <row r="162" spans="1:8" ht="19.5" customHeight="1">
      <c r="A162" s="101">
        <v>400</v>
      </c>
      <c r="B162" s="102" t="s">
        <v>30</v>
      </c>
      <c r="C162" s="53">
        <f>SUM(C164:C167)</f>
        <v>31750.6</v>
      </c>
      <c r="D162" s="53">
        <f>SUM(D164:D167)</f>
        <v>0</v>
      </c>
      <c r="E162" s="53">
        <f>SUM(E164:E167)</f>
        <v>25782.399999999998</v>
      </c>
      <c r="F162" s="56">
        <f t="shared" si="2"/>
        <v>81.20287490630098</v>
      </c>
      <c r="G162" s="104">
        <v>93.3</v>
      </c>
      <c r="H162" s="96" t="e">
        <f t="shared" si="3"/>
        <v>#DIV/0!</v>
      </c>
    </row>
    <row r="163" spans="1:8" ht="13.5">
      <c r="A163" s="100"/>
      <c r="B163" s="98" t="s">
        <v>402</v>
      </c>
      <c r="C163" s="52"/>
      <c r="D163" s="52"/>
      <c r="E163" s="137"/>
      <c r="F163" s="56"/>
      <c r="G163" s="99"/>
      <c r="H163" s="96"/>
    </row>
    <row r="164" spans="1:8" ht="24.75" customHeight="1">
      <c r="A164" s="100">
        <v>408</v>
      </c>
      <c r="B164" s="98" t="s">
        <v>4</v>
      </c>
      <c r="C164" s="52">
        <v>21394.5</v>
      </c>
      <c r="D164" s="52"/>
      <c r="E164" s="137">
        <v>16516.8</v>
      </c>
      <c r="F164" s="52">
        <f t="shared" si="2"/>
        <v>77.20114982822687</v>
      </c>
      <c r="G164" s="99">
        <v>95.3</v>
      </c>
      <c r="H164" s="96" t="e">
        <f t="shared" si="3"/>
        <v>#DIV/0!</v>
      </c>
    </row>
    <row r="165" spans="1:8" ht="24.75" customHeight="1">
      <c r="A165" s="100">
        <v>409</v>
      </c>
      <c r="B165" s="98" t="s">
        <v>161</v>
      </c>
      <c r="C165" s="52">
        <v>7686.3</v>
      </c>
      <c r="D165" s="52"/>
      <c r="E165" s="137">
        <v>7200</v>
      </c>
      <c r="F165" s="52">
        <f t="shared" si="2"/>
        <v>93.67315873697358</v>
      </c>
      <c r="G165" s="99"/>
      <c r="H165" s="96"/>
    </row>
    <row r="166" spans="1:8" ht="24.75" customHeight="1">
      <c r="A166" s="100">
        <v>410</v>
      </c>
      <c r="B166" s="98" t="s">
        <v>201</v>
      </c>
      <c r="C166" s="52">
        <v>414.8</v>
      </c>
      <c r="D166" s="52"/>
      <c r="E166" s="137">
        <v>399.3</v>
      </c>
      <c r="F166" s="52">
        <f t="shared" si="2"/>
        <v>96.2632594021215</v>
      </c>
      <c r="G166" s="99"/>
      <c r="H166" s="96"/>
    </row>
    <row r="167" spans="1:8" ht="27.75" customHeight="1">
      <c r="A167" s="100">
        <v>412</v>
      </c>
      <c r="B167" s="98" t="s">
        <v>5</v>
      </c>
      <c r="C167" s="52">
        <v>2255</v>
      </c>
      <c r="D167" s="52"/>
      <c r="E167" s="137">
        <v>1666.3</v>
      </c>
      <c r="F167" s="52">
        <f t="shared" si="2"/>
        <v>73.89356984478935</v>
      </c>
      <c r="G167" s="99">
        <v>40.2</v>
      </c>
      <c r="H167" s="96" t="e">
        <f t="shared" si="3"/>
        <v>#DIV/0!</v>
      </c>
    </row>
    <row r="168" spans="1:8" ht="21" customHeight="1">
      <c r="A168" s="101">
        <v>500</v>
      </c>
      <c r="B168" s="102" t="s">
        <v>31</v>
      </c>
      <c r="C168" s="53">
        <f>SUM(C170:C173)</f>
        <v>7346.599999999999</v>
      </c>
      <c r="D168" s="53">
        <f>SUM(D170:D173)</f>
        <v>0</v>
      </c>
      <c r="E168" s="53">
        <f>SUM(E170:E173)</f>
        <v>3960.7</v>
      </c>
      <c r="F168" s="56">
        <f t="shared" si="2"/>
        <v>53.91201372063268</v>
      </c>
      <c r="G168" s="99">
        <v>94.6</v>
      </c>
      <c r="H168" s="96" t="e">
        <f t="shared" si="3"/>
        <v>#DIV/0!</v>
      </c>
    </row>
    <row r="169" spans="1:8" ht="13.5">
      <c r="A169" s="100"/>
      <c r="B169" s="98" t="s">
        <v>402</v>
      </c>
      <c r="C169" s="52"/>
      <c r="D169" s="52"/>
      <c r="E169" s="137"/>
      <c r="F169" s="56"/>
      <c r="G169" s="99"/>
      <c r="H169" s="96"/>
    </row>
    <row r="170" spans="1:8" ht="26.25" customHeight="1">
      <c r="A170" s="100">
        <v>501</v>
      </c>
      <c r="B170" s="98" t="s">
        <v>13</v>
      </c>
      <c r="C170" s="52">
        <v>2554.6</v>
      </c>
      <c r="D170" s="52"/>
      <c r="E170" s="137">
        <v>352.9</v>
      </c>
      <c r="F170" s="66">
        <f t="shared" si="2"/>
        <v>13.81429578016128</v>
      </c>
      <c r="G170" s="99">
        <v>96.6</v>
      </c>
      <c r="H170" s="96" t="e">
        <f t="shared" si="3"/>
        <v>#DIV/0!</v>
      </c>
    </row>
    <row r="171" spans="1:8" ht="22.5" customHeight="1">
      <c r="A171" s="100">
        <v>502</v>
      </c>
      <c r="B171" s="98" t="s">
        <v>14</v>
      </c>
      <c r="C171" s="52">
        <v>2051.7</v>
      </c>
      <c r="D171" s="52"/>
      <c r="E171" s="137">
        <v>2010.8</v>
      </c>
      <c r="F171" s="66">
        <f t="shared" si="2"/>
        <v>98.00653116927427</v>
      </c>
      <c r="G171" s="99">
        <v>92.1</v>
      </c>
      <c r="H171" s="96" t="e">
        <f t="shared" si="3"/>
        <v>#DIV/0!</v>
      </c>
    </row>
    <row r="172" spans="1:8" ht="21.75" customHeight="1">
      <c r="A172" s="100">
        <v>503</v>
      </c>
      <c r="B172" s="98" t="s">
        <v>15</v>
      </c>
      <c r="C172" s="52">
        <v>2365</v>
      </c>
      <c r="D172" s="52"/>
      <c r="E172" s="137">
        <v>1245.4</v>
      </c>
      <c r="F172" s="66">
        <f t="shared" si="2"/>
        <v>52.65961945031713</v>
      </c>
      <c r="G172" s="99">
        <v>100</v>
      </c>
      <c r="H172" s="96" t="e">
        <f t="shared" si="3"/>
        <v>#DIV/0!</v>
      </c>
    </row>
    <row r="173" spans="1:8" ht="21.75" customHeight="1">
      <c r="A173" s="106">
        <v>505</v>
      </c>
      <c r="B173" s="107" t="s">
        <v>162</v>
      </c>
      <c r="C173" s="54">
        <v>375.3</v>
      </c>
      <c r="D173" s="54"/>
      <c r="E173" s="138">
        <v>351.6</v>
      </c>
      <c r="F173" s="66">
        <f t="shared" si="2"/>
        <v>93.68505195843325</v>
      </c>
      <c r="G173" s="108"/>
      <c r="H173" s="96"/>
    </row>
    <row r="174" spans="1:8" ht="20.25" customHeight="1">
      <c r="A174" s="101">
        <v>600</v>
      </c>
      <c r="B174" s="102" t="s">
        <v>32</v>
      </c>
      <c r="C174" s="53">
        <f>C176</f>
        <v>140.9</v>
      </c>
      <c r="D174" s="53">
        <f>D176</f>
        <v>0</v>
      </c>
      <c r="E174" s="53">
        <f>E176</f>
        <v>91.4</v>
      </c>
      <c r="F174" s="56">
        <f t="shared" si="2"/>
        <v>64.86870120652945</v>
      </c>
      <c r="G174" s="104">
        <v>98</v>
      </c>
      <c r="H174" s="96" t="e">
        <f t="shared" si="3"/>
        <v>#DIV/0!</v>
      </c>
    </row>
    <row r="175" spans="1:8" ht="16.5" customHeight="1">
      <c r="A175" s="100"/>
      <c r="B175" s="98" t="s">
        <v>402</v>
      </c>
      <c r="C175" s="52"/>
      <c r="D175" s="52"/>
      <c r="E175" s="137"/>
      <c r="F175" s="56"/>
      <c r="G175" s="99"/>
      <c r="H175" s="96"/>
    </row>
    <row r="176" spans="1:8" ht="27.75" customHeight="1">
      <c r="A176" s="100">
        <v>603</v>
      </c>
      <c r="B176" s="98" t="s">
        <v>6</v>
      </c>
      <c r="C176" s="52">
        <v>140.9</v>
      </c>
      <c r="D176" s="52"/>
      <c r="E176" s="137">
        <v>91.4</v>
      </c>
      <c r="F176" s="52">
        <f t="shared" si="2"/>
        <v>64.86870120652945</v>
      </c>
      <c r="G176" s="99">
        <v>98</v>
      </c>
      <c r="H176" s="96" t="e">
        <f t="shared" si="3"/>
        <v>#DIV/0!</v>
      </c>
    </row>
    <row r="177" spans="1:8" ht="24" customHeight="1">
      <c r="A177" s="101">
        <v>700</v>
      </c>
      <c r="B177" s="102" t="s">
        <v>33</v>
      </c>
      <c r="C177" s="53">
        <f>C179+C180+C181+C182+C183</f>
        <v>330067.1</v>
      </c>
      <c r="D177" s="53">
        <f>D179+D180+D181+D182+D183</f>
        <v>0</v>
      </c>
      <c r="E177" s="53">
        <f>E179+E180+E181+E182+E183</f>
        <v>313700.60000000003</v>
      </c>
      <c r="F177" s="56">
        <f t="shared" si="2"/>
        <v>95.04146278135569</v>
      </c>
      <c r="G177" s="104">
        <v>97.8</v>
      </c>
      <c r="H177" s="96" t="e">
        <f t="shared" si="3"/>
        <v>#DIV/0!</v>
      </c>
    </row>
    <row r="178" spans="1:8" ht="19.5" customHeight="1">
      <c r="A178" s="100"/>
      <c r="B178" s="98" t="s">
        <v>402</v>
      </c>
      <c r="C178" s="52"/>
      <c r="D178" s="52"/>
      <c r="E178" s="137"/>
      <c r="F178" s="56"/>
      <c r="G178" s="99"/>
      <c r="H178" s="96"/>
    </row>
    <row r="179" spans="1:8" ht="19.5" customHeight="1">
      <c r="A179" s="100">
        <v>701</v>
      </c>
      <c r="B179" s="98" t="s">
        <v>7</v>
      </c>
      <c r="C179" s="52">
        <v>90839.2</v>
      </c>
      <c r="D179" s="52"/>
      <c r="E179" s="137">
        <v>81711.5</v>
      </c>
      <c r="F179" s="52">
        <f t="shared" si="2"/>
        <v>89.95180494764375</v>
      </c>
      <c r="G179" s="99">
        <v>97.3</v>
      </c>
      <c r="H179" s="96" t="e">
        <f t="shared" si="3"/>
        <v>#DIV/0!</v>
      </c>
    </row>
    <row r="180" spans="1:8" ht="19.5" customHeight="1">
      <c r="A180" s="100">
        <v>702</v>
      </c>
      <c r="B180" s="98" t="s">
        <v>8</v>
      </c>
      <c r="C180" s="52">
        <v>226006.8</v>
      </c>
      <c r="D180" s="52"/>
      <c r="E180" s="137">
        <v>220123.4</v>
      </c>
      <c r="F180" s="52">
        <f t="shared" si="2"/>
        <v>97.39680398996845</v>
      </c>
      <c r="G180" s="99">
        <v>98.6</v>
      </c>
      <c r="H180" s="96" t="e">
        <f t="shared" si="3"/>
        <v>#DIV/0!</v>
      </c>
    </row>
    <row r="181" spans="1:8" ht="32.25" customHeight="1">
      <c r="A181" s="100">
        <v>705</v>
      </c>
      <c r="B181" s="98" t="s">
        <v>9</v>
      </c>
      <c r="C181" s="52">
        <v>42</v>
      </c>
      <c r="D181" s="52"/>
      <c r="E181" s="137">
        <v>0</v>
      </c>
      <c r="F181" s="52">
        <f t="shared" si="2"/>
        <v>0</v>
      </c>
      <c r="G181" s="99">
        <v>2.1</v>
      </c>
      <c r="H181" s="96" t="e">
        <f t="shared" si="3"/>
        <v>#DIV/0!</v>
      </c>
    </row>
    <row r="182" spans="1:8" ht="21.75" customHeight="1">
      <c r="A182" s="100">
        <v>707</v>
      </c>
      <c r="B182" s="98" t="s">
        <v>16</v>
      </c>
      <c r="C182" s="52">
        <v>1382</v>
      </c>
      <c r="D182" s="52"/>
      <c r="E182" s="137">
        <v>1135.5</v>
      </c>
      <c r="F182" s="52">
        <f t="shared" si="2"/>
        <v>82.16353111432706</v>
      </c>
      <c r="G182" s="99">
        <v>75</v>
      </c>
      <c r="H182" s="96" t="e">
        <f t="shared" si="3"/>
        <v>#DIV/0!</v>
      </c>
    </row>
    <row r="183" spans="1:8" ht="24" customHeight="1">
      <c r="A183" s="100">
        <v>709</v>
      </c>
      <c r="B183" s="98" t="s">
        <v>10</v>
      </c>
      <c r="C183" s="52">
        <v>11797.1</v>
      </c>
      <c r="D183" s="52"/>
      <c r="E183" s="137">
        <v>10730.2</v>
      </c>
      <c r="F183" s="52">
        <f t="shared" si="2"/>
        <v>90.95625196022752</v>
      </c>
      <c r="G183" s="99">
        <v>94.9</v>
      </c>
      <c r="H183" s="96" t="e">
        <f t="shared" si="3"/>
        <v>#DIV/0!</v>
      </c>
    </row>
    <row r="184" spans="1:8" ht="25.5" customHeight="1">
      <c r="A184" s="101">
        <v>800</v>
      </c>
      <c r="B184" s="102" t="s">
        <v>34</v>
      </c>
      <c r="C184" s="53">
        <f>C186+C187</f>
        <v>52631.1</v>
      </c>
      <c r="D184" s="53">
        <f>D186+D187</f>
        <v>0</v>
      </c>
      <c r="E184" s="53">
        <f>E186+E187</f>
        <v>46909.5</v>
      </c>
      <c r="F184" s="56">
        <f t="shared" si="2"/>
        <v>89.12886107263577</v>
      </c>
      <c r="G184" s="104">
        <v>96.4</v>
      </c>
      <c r="H184" s="96" t="e">
        <f t="shared" si="3"/>
        <v>#DIV/0!</v>
      </c>
    </row>
    <row r="185" spans="1:8" ht="19.5" customHeight="1">
      <c r="A185" s="100"/>
      <c r="B185" s="98" t="s">
        <v>402</v>
      </c>
      <c r="C185" s="52"/>
      <c r="D185" s="52"/>
      <c r="E185" s="137"/>
      <c r="F185" s="56"/>
      <c r="G185" s="99"/>
      <c r="H185" s="96"/>
    </row>
    <row r="186" spans="1:8" ht="19.5" customHeight="1">
      <c r="A186" s="100">
        <v>801</v>
      </c>
      <c r="B186" s="98" t="s">
        <v>11</v>
      </c>
      <c r="C186" s="52">
        <v>46783.2</v>
      </c>
      <c r="D186" s="52"/>
      <c r="E186" s="137">
        <v>42419.8</v>
      </c>
      <c r="F186" s="52">
        <f t="shared" si="2"/>
        <v>90.6731476256434</v>
      </c>
      <c r="G186" s="99">
        <v>96.8</v>
      </c>
      <c r="H186" s="96" t="e">
        <f t="shared" si="3"/>
        <v>#DIV/0!</v>
      </c>
    </row>
    <row r="187" spans="1:8" ht="24.75" customHeight="1">
      <c r="A187" s="100">
        <v>804</v>
      </c>
      <c r="B187" s="98" t="s">
        <v>12</v>
      </c>
      <c r="C187" s="52">
        <v>5847.9</v>
      </c>
      <c r="D187" s="52"/>
      <c r="E187" s="137">
        <v>4489.7</v>
      </c>
      <c r="F187" s="52">
        <f t="shared" si="2"/>
        <v>76.7745686485747</v>
      </c>
      <c r="G187" s="99">
        <v>91.4</v>
      </c>
      <c r="H187" s="96" t="e">
        <f t="shared" si="3"/>
        <v>#DIV/0!</v>
      </c>
    </row>
    <row r="188" spans="1:8" ht="24.75" customHeight="1">
      <c r="A188" s="101">
        <v>900</v>
      </c>
      <c r="B188" s="102" t="s">
        <v>35</v>
      </c>
      <c r="C188" s="53">
        <f>C190+C191+C192+C193</f>
        <v>2814</v>
      </c>
      <c r="D188" s="53">
        <f>D190+D191+D192+D193</f>
        <v>0</v>
      </c>
      <c r="E188" s="53">
        <f>E190+E191+E192+E193</f>
        <v>2546.1</v>
      </c>
      <c r="F188" s="56">
        <f t="shared" si="2"/>
        <v>90.47974413646055</v>
      </c>
      <c r="G188" s="104">
        <v>98.3</v>
      </c>
      <c r="H188" s="96" t="e">
        <f t="shared" si="3"/>
        <v>#DIV/0!</v>
      </c>
    </row>
    <row r="189" spans="1:8" ht="18.75" customHeight="1">
      <c r="A189" s="100"/>
      <c r="B189" s="98" t="s">
        <v>402</v>
      </c>
      <c r="C189" s="52"/>
      <c r="D189" s="52"/>
      <c r="E189" s="137"/>
      <c r="F189" s="56"/>
      <c r="G189" s="99"/>
      <c r="H189" s="96"/>
    </row>
    <row r="190" spans="1:8" ht="23.25" customHeight="1" hidden="1">
      <c r="A190" s="100">
        <v>901</v>
      </c>
      <c r="B190" s="98" t="s">
        <v>17</v>
      </c>
      <c r="C190" s="52"/>
      <c r="D190" s="52"/>
      <c r="E190" s="137"/>
      <c r="F190" s="52" t="e">
        <f t="shared" si="2"/>
        <v>#DIV/0!</v>
      </c>
      <c r="G190" s="99">
        <v>98.4</v>
      </c>
      <c r="H190" s="96" t="e">
        <f t="shared" si="3"/>
        <v>#DIV/0!</v>
      </c>
    </row>
    <row r="191" spans="1:8" ht="23.25" customHeight="1">
      <c r="A191" s="100">
        <v>902</v>
      </c>
      <c r="B191" s="98" t="s">
        <v>18</v>
      </c>
      <c r="C191" s="52">
        <v>2814</v>
      </c>
      <c r="D191" s="52"/>
      <c r="E191" s="137">
        <v>2546.1</v>
      </c>
      <c r="F191" s="52">
        <f t="shared" si="2"/>
        <v>90.47974413646055</v>
      </c>
      <c r="G191" s="99">
        <v>98.9</v>
      </c>
      <c r="H191" s="96" t="e">
        <f t="shared" si="3"/>
        <v>#DIV/0!</v>
      </c>
    </row>
    <row r="192" spans="1:8" ht="21" customHeight="1" hidden="1">
      <c r="A192" s="100">
        <v>904</v>
      </c>
      <c r="B192" s="98" t="s">
        <v>19</v>
      </c>
      <c r="C192" s="52"/>
      <c r="D192" s="52"/>
      <c r="E192" s="137"/>
      <c r="F192" s="52" t="e">
        <f t="shared" si="2"/>
        <v>#DIV/0!</v>
      </c>
      <c r="G192" s="99">
        <v>95.1</v>
      </c>
      <c r="H192" s="96" t="e">
        <f t="shared" si="3"/>
        <v>#DIV/0!</v>
      </c>
    </row>
    <row r="193" spans="1:8" ht="21" customHeight="1" hidden="1">
      <c r="A193" s="106">
        <v>909</v>
      </c>
      <c r="B193" s="107" t="s">
        <v>132</v>
      </c>
      <c r="C193" s="54"/>
      <c r="D193" s="54"/>
      <c r="E193" s="138"/>
      <c r="F193" s="52" t="e">
        <f t="shared" si="2"/>
        <v>#DIV/0!</v>
      </c>
      <c r="G193" s="108"/>
      <c r="H193" s="96" t="e">
        <f t="shared" si="3"/>
        <v>#DIV/0!</v>
      </c>
    </row>
    <row r="194" spans="1:8" ht="21.75" customHeight="1">
      <c r="A194" s="101">
        <v>1000</v>
      </c>
      <c r="B194" s="102" t="s">
        <v>36</v>
      </c>
      <c r="C194" s="53">
        <f>C196+C197+C198</f>
        <v>49247.6</v>
      </c>
      <c r="D194" s="53">
        <f>D196+D197+D198</f>
        <v>0</v>
      </c>
      <c r="E194" s="53">
        <f>E196+E197+E198</f>
        <v>48044.8</v>
      </c>
      <c r="F194" s="56">
        <f t="shared" si="2"/>
        <v>97.55764747926804</v>
      </c>
      <c r="G194" s="104">
        <v>98.8</v>
      </c>
      <c r="H194" s="96" t="e">
        <f t="shared" si="3"/>
        <v>#DIV/0!</v>
      </c>
    </row>
    <row r="195" spans="1:8" ht="12.75">
      <c r="A195" s="105"/>
      <c r="B195" s="98" t="s">
        <v>402</v>
      </c>
      <c r="C195" s="52"/>
      <c r="D195" s="52"/>
      <c r="E195" s="137"/>
      <c r="F195" s="52"/>
      <c r="G195" s="99"/>
      <c r="H195" s="96"/>
    </row>
    <row r="196" spans="1:8" ht="18.75" customHeight="1">
      <c r="A196" s="105">
        <v>1001</v>
      </c>
      <c r="B196" s="98" t="s">
        <v>20</v>
      </c>
      <c r="C196" s="52">
        <v>4641.5</v>
      </c>
      <c r="D196" s="52"/>
      <c r="E196" s="137">
        <v>4264.6</v>
      </c>
      <c r="F196" s="52">
        <f t="shared" si="2"/>
        <v>91.87978024345578</v>
      </c>
      <c r="G196" s="99">
        <v>99.9</v>
      </c>
      <c r="H196" s="96" t="e">
        <f t="shared" si="3"/>
        <v>#DIV/0!</v>
      </c>
    </row>
    <row r="197" spans="1:8" ht="21.75" customHeight="1">
      <c r="A197" s="105">
        <v>1003</v>
      </c>
      <c r="B197" s="98" t="s">
        <v>21</v>
      </c>
      <c r="C197" s="52">
        <v>34031.1</v>
      </c>
      <c r="D197" s="52"/>
      <c r="E197" s="137">
        <v>33413.8</v>
      </c>
      <c r="F197" s="52">
        <f t="shared" si="2"/>
        <v>98.18607097625409</v>
      </c>
      <c r="G197" s="99">
        <v>99.6</v>
      </c>
      <c r="H197" s="96" t="e">
        <f t="shared" si="3"/>
        <v>#DIV/0!</v>
      </c>
    </row>
    <row r="198" spans="1:8" ht="21" customHeight="1">
      <c r="A198" s="105">
        <v>1004</v>
      </c>
      <c r="B198" s="98" t="s">
        <v>22</v>
      </c>
      <c r="C198" s="52">
        <v>10575</v>
      </c>
      <c r="D198" s="52"/>
      <c r="E198" s="137">
        <v>10366.4</v>
      </c>
      <c r="F198" s="52">
        <f t="shared" si="2"/>
        <v>98.0274231678487</v>
      </c>
      <c r="G198" s="99">
        <v>87.8</v>
      </c>
      <c r="H198" s="96" t="e">
        <f t="shared" si="3"/>
        <v>#DIV/0!</v>
      </c>
    </row>
    <row r="199" spans="1:8" ht="21.75" customHeight="1">
      <c r="A199" s="101">
        <v>1100</v>
      </c>
      <c r="B199" s="102" t="s">
        <v>37</v>
      </c>
      <c r="C199" s="53">
        <f>C201+C202</f>
        <v>57800.2</v>
      </c>
      <c r="D199" s="53">
        <f>D201+D202</f>
        <v>0</v>
      </c>
      <c r="E199" s="53">
        <f>E201+E202</f>
        <v>52117.3</v>
      </c>
      <c r="F199" s="56">
        <f t="shared" si="2"/>
        <v>90.16802710025226</v>
      </c>
      <c r="G199" s="104">
        <v>97.3</v>
      </c>
      <c r="H199" s="96" t="e">
        <f t="shared" si="3"/>
        <v>#DIV/0!</v>
      </c>
    </row>
    <row r="200" spans="1:8" ht="18.75" customHeight="1">
      <c r="A200" s="105"/>
      <c r="B200" s="98" t="s">
        <v>402</v>
      </c>
      <c r="C200" s="52"/>
      <c r="D200" s="52"/>
      <c r="E200" s="137"/>
      <c r="F200" s="52"/>
      <c r="G200" s="99"/>
      <c r="H200" s="96"/>
    </row>
    <row r="201" spans="1:8" ht="20.25" customHeight="1">
      <c r="A201" s="105">
        <v>1101</v>
      </c>
      <c r="B201" s="98" t="s">
        <v>23</v>
      </c>
      <c r="C201" s="52">
        <v>57265.2</v>
      </c>
      <c r="D201" s="52"/>
      <c r="E201" s="137">
        <v>51628.3</v>
      </c>
      <c r="F201" s="52">
        <f t="shared" si="2"/>
        <v>90.15649993364208</v>
      </c>
      <c r="G201" s="99">
        <v>97.3</v>
      </c>
      <c r="H201" s="96" t="e">
        <f t="shared" si="3"/>
        <v>#DIV/0!</v>
      </c>
    </row>
    <row r="202" spans="1:8" ht="20.25" customHeight="1">
      <c r="A202" s="109">
        <v>1102</v>
      </c>
      <c r="B202" s="107" t="s">
        <v>133</v>
      </c>
      <c r="C202" s="54">
        <v>535</v>
      </c>
      <c r="D202" s="54"/>
      <c r="E202" s="138">
        <v>489</v>
      </c>
      <c r="F202" s="52">
        <f t="shared" si="2"/>
        <v>91.4018691588785</v>
      </c>
      <c r="G202" s="108"/>
      <c r="H202" s="96" t="e">
        <f t="shared" si="3"/>
        <v>#DIV/0!</v>
      </c>
    </row>
    <row r="203" spans="1:8" ht="36" customHeight="1">
      <c r="A203" s="101">
        <v>1300</v>
      </c>
      <c r="B203" s="102" t="s">
        <v>38</v>
      </c>
      <c r="C203" s="53">
        <f>C205</f>
        <v>4660.2</v>
      </c>
      <c r="D203" s="53">
        <f>D205</f>
        <v>0</v>
      </c>
      <c r="E203" s="53">
        <f>E205</f>
        <v>4660.2</v>
      </c>
      <c r="F203" s="56">
        <f t="shared" si="2"/>
        <v>100</v>
      </c>
      <c r="G203" s="104">
        <v>88.1</v>
      </c>
      <c r="H203" s="96" t="e">
        <f t="shared" si="3"/>
        <v>#DIV/0!</v>
      </c>
    </row>
    <row r="204" spans="1:8" ht="17.25" customHeight="1">
      <c r="A204" s="105"/>
      <c r="B204" s="98" t="s">
        <v>402</v>
      </c>
      <c r="C204" s="52"/>
      <c r="D204" s="52"/>
      <c r="E204" s="137"/>
      <c r="F204" s="52"/>
      <c r="G204" s="99"/>
      <c r="H204" s="96"/>
    </row>
    <row r="205" spans="1:8" ht="31.5" customHeight="1">
      <c r="A205" s="105">
        <v>1301</v>
      </c>
      <c r="B205" s="98" t="s">
        <v>24</v>
      </c>
      <c r="C205" s="52">
        <v>4660.2</v>
      </c>
      <c r="D205" s="52"/>
      <c r="E205" s="137">
        <v>4660.2</v>
      </c>
      <c r="F205" s="52">
        <f t="shared" si="2"/>
        <v>100</v>
      </c>
      <c r="G205" s="99">
        <v>88.1</v>
      </c>
      <c r="H205" s="96" t="e">
        <f t="shared" si="3"/>
        <v>#DIV/0!</v>
      </c>
    </row>
    <row r="206" spans="1:8" ht="24" customHeight="1">
      <c r="A206" s="97"/>
      <c r="B206" s="110" t="s">
        <v>26</v>
      </c>
      <c r="C206" s="55">
        <f>C144+C154+C157+C162+C168+C174+C177+C184+C188+C194+C199+C203</f>
        <v>622566.5999999999</v>
      </c>
      <c r="D206" s="55">
        <f>D144+D154+D157+D162+D168+D174+D177+D184+D188+D194+D199+D203</f>
        <v>0</v>
      </c>
      <c r="E206" s="55">
        <f>E144+E154+E157+E162+E168+E174+E177+E184+E188+E194+E199+E203</f>
        <v>577405.7999999999</v>
      </c>
      <c r="F206" s="55">
        <f t="shared" si="2"/>
        <v>92.74602909953731</v>
      </c>
      <c r="G206" s="111">
        <v>97.4</v>
      </c>
      <c r="H206" s="96" t="e">
        <f t="shared" si="3"/>
        <v>#DIV/0!</v>
      </c>
    </row>
    <row r="207" spans="1:8" ht="9.75" customHeight="1">
      <c r="A207" s="112"/>
      <c r="B207" s="113"/>
      <c r="C207" s="50"/>
      <c r="D207" s="50"/>
      <c r="E207" s="57"/>
      <c r="F207" s="57"/>
      <c r="G207" s="99"/>
      <c r="H207" s="49"/>
    </row>
    <row r="208" spans="1:8" ht="48.75" customHeight="1">
      <c r="A208" s="112"/>
      <c r="B208" s="102" t="s">
        <v>25</v>
      </c>
      <c r="C208" s="56">
        <f>SUM(C142-C206)</f>
        <v>-1724.0999999998603</v>
      </c>
      <c r="D208" s="56">
        <f>SUM(D142-D206)</f>
        <v>0</v>
      </c>
      <c r="E208" s="56">
        <f>SUM(E142-E206)</f>
        <v>-4448.909999999916</v>
      </c>
      <c r="F208" s="56"/>
      <c r="G208" s="114"/>
      <c r="H208" s="49"/>
    </row>
    <row r="209" spans="1:8" ht="39" customHeight="1">
      <c r="A209" s="101" t="s">
        <v>392</v>
      </c>
      <c r="B209" s="102" t="s">
        <v>395</v>
      </c>
      <c r="C209" s="56">
        <f>C211+C216+C221</f>
        <v>1724.0999999999767</v>
      </c>
      <c r="D209" s="56"/>
      <c r="E209" s="56">
        <f>E211+E216+E221</f>
        <v>4448.900000000023</v>
      </c>
      <c r="F209" s="115"/>
      <c r="G209" s="116"/>
      <c r="H209" s="49"/>
    </row>
    <row r="210" spans="1:8" ht="36" customHeight="1" hidden="1">
      <c r="A210" s="101" t="s">
        <v>393</v>
      </c>
      <c r="B210" s="102" t="s">
        <v>394</v>
      </c>
      <c r="C210" s="56">
        <f>C211</f>
        <v>0</v>
      </c>
      <c r="D210" s="56"/>
      <c r="E210" s="56">
        <f>E211</f>
        <v>0</v>
      </c>
      <c r="F210" s="55"/>
      <c r="G210" s="117"/>
      <c r="H210" s="49"/>
    </row>
    <row r="211" spans="1:8" ht="41.25" customHeight="1">
      <c r="A211" s="101" t="s">
        <v>51</v>
      </c>
      <c r="B211" s="102" t="s">
        <v>60</v>
      </c>
      <c r="C211" s="56">
        <f>C212+C214</f>
        <v>0</v>
      </c>
      <c r="D211" s="56"/>
      <c r="E211" s="56">
        <f>E212+E214</f>
        <v>0</v>
      </c>
      <c r="F211" s="55"/>
      <c r="G211" s="117"/>
      <c r="H211" s="49"/>
    </row>
    <row r="212" spans="1:8" ht="37.5" customHeight="1">
      <c r="A212" s="118" t="s">
        <v>52</v>
      </c>
      <c r="B212" s="113" t="s">
        <v>40</v>
      </c>
      <c r="C212" s="50">
        <f>C213</f>
        <v>35000</v>
      </c>
      <c r="D212" s="50"/>
      <c r="E212" s="50">
        <f>E213</f>
        <v>35000</v>
      </c>
      <c r="F212" s="118"/>
      <c r="G212" s="119"/>
      <c r="H212" s="49"/>
    </row>
    <row r="213" spans="1:8" ht="34.5" customHeight="1">
      <c r="A213" s="118" t="s">
        <v>55</v>
      </c>
      <c r="B213" s="113" t="s">
        <v>41</v>
      </c>
      <c r="C213" s="50">
        <v>35000</v>
      </c>
      <c r="D213" s="50"/>
      <c r="E213" s="57">
        <v>35000</v>
      </c>
      <c r="F213" s="118"/>
      <c r="G213" s="119"/>
      <c r="H213" s="49"/>
    </row>
    <row r="214" spans="1:8" ht="35.25" customHeight="1">
      <c r="A214" s="118" t="s">
        <v>53</v>
      </c>
      <c r="B214" s="113" t="s">
        <v>42</v>
      </c>
      <c r="C214" s="50">
        <f>C215</f>
        <v>-35000</v>
      </c>
      <c r="D214" s="50"/>
      <c r="E214" s="50">
        <f>E215</f>
        <v>-35000</v>
      </c>
      <c r="F214" s="118"/>
      <c r="G214" s="119"/>
      <c r="H214" s="49"/>
    </row>
    <row r="215" spans="1:8" ht="37.5" customHeight="1">
      <c r="A215" s="118" t="s">
        <v>56</v>
      </c>
      <c r="B215" s="113" t="s">
        <v>43</v>
      </c>
      <c r="C215" s="50">
        <v>-35000</v>
      </c>
      <c r="D215" s="50"/>
      <c r="E215" s="57">
        <v>-35000</v>
      </c>
      <c r="F215" s="118"/>
      <c r="G215" s="119"/>
      <c r="H215" s="49"/>
    </row>
    <row r="216" spans="1:8" ht="33" customHeight="1" hidden="1">
      <c r="A216" s="101" t="s">
        <v>54</v>
      </c>
      <c r="B216" s="102" t="s">
        <v>61</v>
      </c>
      <c r="C216" s="56">
        <f>C218+C220</f>
        <v>0</v>
      </c>
      <c r="D216" s="56"/>
      <c r="E216" s="56">
        <f>E218+E220</f>
        <v>0</v>
      </c>
      <c r="F216" s="55"/>
      <c r="G216" s="117"/>
      <c r="H216" s="49"/>
    </row>
    <row r="217" spans="1:8" ht="36" customHeight="1" hidden="1">
      <c r="A217" s="118" t="s">
        <v>144</v>
      </c>
      <c r="B217" s="113" t="s">
        <v>44</v>
      </c>
      <c r="C217" s="50">
        <f>C218</f>
        <v>0</v>
      </c>
      <c r="D217" s="50"/>
      <c r="E217" s="50">
        <f>E218</f>
        <v>0</v>
      </c>
      <c r="F217" s="118"/>
      <c r="G217" s="119"/>
      <c r="H217" s="49"/>
    </row>
    <row r="218" spans="1:8" ht="43.5" customHeight="1" hidden="1">
      <c r="A218" s="118" t="s">
        <v>145</v>
      </c>
      <c r="B218" s="113" t="s">
        <v>45</v>
      </c>
      <c r="C218" s="50"/>
      <c r="D218" s="50"/>
      <c r="E218" s="57"/>
      <c r="F218" s="118"/>
      <c r="G218" s="119"/>
      <c r="H218" s="49"/>
    </row>
    <row r="219" spans="1:8" ht="48" customHeight="1" hidden="1">
      <c r="A219" s="118" t="s">
        <v>146</v>
      </c>
      <c r="B219" s="113" t="s">
        <v>46</v>
      </c>
      <c r="C219" s="50">
        <f>C220</f>
        <v>0</v>
      </c>
      <c r="D219" s="50"/>
      <c r="E219" s="50">
        <f>E220</f>
        <v>0</v>
      </c>
      <c r="F219" s="118"/>
      <c r="G219" s="119"/>
      <c r="H219" s="49"/>
    </row>
    <row r="220" spans="1:8" ht="45.75" customHeight="1" hidden="1">
      <c r="A220" s="118" t="s">
        <v>147</v>
      </c>
      <c r="B220" s="113" t="s">
        <v>50</v>
      </c>
      <c r="C220" s="50"/>
      <c r="D220" s="50"/>
      <c r="E220" s="57"/>
      <c r="F220" s="118"/>
      <c r="G220" s="119"/>
      <c r="H220" s="49"/>
    </row>
    <row r="221" spans="1:8" ht="37.5" customHeight="1">
      <c r="A221" s="101" t="s">
        <v>57</v>
      </c>
      <c r="B221" s="102" t="s">
        <v>62</v>
      </c>
      <c r="C221" s="56">
        <f>C223+C225</f>
        <v>1724.0999999999767</v>
      </c>
      <c r="D221" s="56"/>
      <c r="E221" s="56">
        <f>E223+E225</f>
        <v>4448.900000000023</v>
      </c>
      <c r="F221" s="55"/>
      <c r="G221" s="117"/>
      <c r="H221" s="49"/>
    </row>
    <row r="222" spans="1:8" ht="30" customHeight="1">
      <c r="A222" s="118" t="s">
        <v>396</v>
      </c>
      <c r="B222" s="113" t="s">
        <v>397</v>
      </c>
      <c r="C222" s="52">
        <f>C223</f>
        <v>-655842.5</v>
      </c>
      <c r="D222" s="52"/>
      <c r="E222" s="52">
        <f>E223</f>
        <v>-614575.9</v>
      </c>
      <c r="F222" s="55"/>
      <c r="G222" s="117"/>
      <c r="H222" s="49"/>
    </row>
    <row r="223" spans="1:8" ht="30.75" customHeight="1">
      <c r="A223" s="118" t="s">
        <v>58</v>
      </c>
      <c r="B223" s="113" t="s">
        <v>63</v>
      </c>
      <c r="C223" s="50">
        <v>-655842.5</v>
      </c>
      <c r="D223" s="50"/>
      <c r="E223" s="57">
        <v>-614575.9</v>
      </c>
      <c r="F223" s="118"/>
      <c r="G223" s="119"/>
      <c r="H223" s="49"/>
    </row>
    <row r="224" spans="1:8" ht="27" customHeight="1">
      <c r="A224" s="118" t="s">
        <v>399</v>
      </c>
      <c r="B224" s="113" t="s">
        <v>398</v>
      </c>
      <c r="C224" s="50">
        <f>C225</f>
        <v>657566.6</v>
      </c>
      <c r="D224" s="50"/>
      <c r="E224" s="50">
        <f>E225</f>
        <v>619024.8</v>
      </c>
      <c r="F224" s="118"/>
      <c r="G224" s="119"/>
      <c r="H224" s="49"/>
    </row>
    <row r="225" spans="1:8" ht="29.25" customHeight="1">
      <c r="A225" s="118" t="s">
        <v>59</v>
      </c>
      <c r="B225" s="113" t="s">
        <v>64</v>
      </c>
      <c r="C225" s="50">
        <v>657566.6</v>
      </c>
      <c r="D225" s="50"/>
      <c r="E225" s="57">
        <v>619024.8</v>
      </c>
      <c r="F225" s="118"/>
      <c r="G225" s="119"/>
      <c r="H225" s="49"/>
    </row>
    <row r="226" spans="5:7" ht="12">
      <c r="E226" s="120"/>
      <c r="F226" s="120"/>
      <c r="G226" s="120"/>
    </row>
    <row r="227" spans="5:7" ht="12">
      <c r="E227" s="120"/>
      <c r="F227" s="120"/>
      <c r="G227" s="120"/>
    </row>
    <row r="228" spans="5:7" ht="12">
      <c r="E228" s="120"/>
      <c r="F228" s="120"/>
      <c r="G228" s="120"/>
    </row>
    <row r="229" spans="5:7" ht="12">
      <c r="E229" s="120"/>
      <c r="F229" s="120"/>
      <c r="G229" s="120"/>
    </row>
    <row r="230" spans="5:7" ht="12">
      <c r="E230" s="120"/>
      <c r="F230" s="120"/>
      <c r="G230" s="120"/>
    </row>
    <row r="231" spans="5:7" ht="12">
      <c r="E231" s="120"/>
      <c r="F231" s="120"/>
      <c r="G231" s="120"/>
    </row>
    <row r="232" spans="5:7" ht="12">
      <c r="E232" s="120"/>
      <c r="F232" s="120"/>
      <c r="G232" s="120"/>
    </row>
    <row r="233" spans="5:7" ht="12">
      <c r="E233" s="120"/>
      <c r="F233" s="120"/>
      <c r="G233" s="120"/>
    </row>
    <row r="234" spans="5:7" ht="12">
      <c r="E234" s="120"/>
      <c r="F234" s="120"/>
      <c r="G234" s="120"/>
    </row>
    <row r="235" spans="5:7" ht="12">
      <c r="E235" s="120"/>
      <c r="F235" s="120"/>
      <c r="G235" s="120"/>
    </row>
    <row r="236" spans="5:7" ht="12">
      <c r="E236" s="120"/>
      <c r="F236" s="120"/>
      <c r="G236" s="120"/>
    </row>
    <row r="237" spans="5:7" ht="12">
      <c r="E237" s="120"/>
      <c r="F237" s="120"/>
      <c r="G237" s="120"/>
    </row>
    <row r="238" spans="5:7" ht="12">
      <c r="E238" s="120"/>
      <c r="F238" s="120"/>
      <c r="G238" s="120"/>
    </row>
    <row r="239" spans="5:7" ht="12">
      <c r="E239" s="120"/>
      <c r="F239" s="120"/>
      <c r="G239" s="120"/>
    </row>
    <row r="240" spans="5:7" ht="12">
      <c r="E240" s="120"/>
      <c r="F240" s="120"/>
      <c r="G240" s="120"/>
    </row>
    <row r="241" spans="5:7" ht="12">
      <c r="E241" s="120"/>
      <c r="F241" s="120"/>
      <c r="G241" s="120"/>
    </row>
    <row r="242" spans="5:7" ht="12">
      <c r="E242" s="120"/>
      <c r="F242" s="120"/>
      <c r="G242" s="120"/>
    </row>
    <row r="243" spans="5:7" ht="12">
      <c r="E243" s="120"/>
      <c r="F243" s="120"/>
      <c r="G243" s="120"/>
    </row>
    <row r="244" spans="5:7" ht="12">
      <c r="E244" s="120"/>
      <c r="F244" s="120"/>
      <c r="G244" s="120"/>
    </row>
    <row r="245" spans="5:7" ht="12">
      <c r="E245" s="120"/>
      <c r="F245" s="120"/>
      <c r="G245" s="120"/>
    </row>
    <row r="246" spans="5:7" ht="12">
      <c r="E246" s="120"/>
      <c r="F246" s="120"/>
      <c r="G246" s="120"/>
    </row>
    <row r="247" spans="5:7" ht="12">
      <c r="E247" s="120"/>
      <c r="F247" s="120"/>
      <c r="G247" s="120"/>
    </row>
    <row r="248" spans="5:7" ht="12">
      <c r="E248" s="120"/>
      <c r="F248" s="120"/>
      <c r="G248" s="120"/>
    </row>
    <row r="249" spans="5:7" ht="12">
      <c r="E249" s="120"/>
      <c r="F249" s="120"/>
      <c r="G249" s="120"/>
    </row>
    <row r="250" spans="5:7" ht="12">
      <c r="E250" s="120"/>
      <c r="F250" s="120"/>
      <c r="G250" s="120"/>
    </row>
    <row r="251" spans="5:7" ht="12">
      <c r="E251" s="120"/>
      <c r="F251" s="120"/>
      <c r="G251" s="120"/>
    </row>
    <row r="252" spans="5:7" ht="12">
      <c r="E252" s="120"/>
      <c r="F252" s="120"/>
      <c r="G252" s="120"/>
    </row>
    <row r="253" spans="5:7" ht="12">
      <c r="E253" s="120"/>
      <c r="F253" s="120"/>
      <c r="G253" s="120"/>
    </row>
    <row r="254" spans="5:7" ht="12">
      <c r="E254" s="120"/>
      <c r="F254" s="120"/>
      <c r="G254" s="120"/>
    </row>
    <row r="255" spans="5:7" ht="12">
      <c r="E255" s="120"/>
      <c r="F255" s="120"/>
      <c r="G255" s="120"/>
    </row>
    <row r="256" spans="5:7" ht="12">
      <c r="E256" s="120"/>
      <c r="F256" s="120"/>
      <c r="G256" s="120"/>
    </row>
    <row r="257" spans="5:7" ht="12">
      <c r="E257" s="120"/>
      <c r="F257" s="120"/>
      <c r="G257" s="120"/>
    </row>
    <row r="258" spans="5:7" ht="12">
      <c r="E258" s="120"/>
      <c r="F258" s="120"/>
      <c r="G258" s="120"/>
    </row>
    <row r="259" spans="5:7" ht="12">
      <c r="E259" s="120"/>
      <c r="F259" s="120"/>
      <c r="G259" s="120"/>
    </row>
    <row r="260" spans="5:7" ht="12">
      <c r="E260" s="120"/>
      <c r="F260" s="120"/>
      <c r="G260" s="120"/>
    </row>
    <row r="261" spans="5:7" ht="12">
      <c r="E261" s="120"/>
      <c r="F261" s="120"/>
      <c r="G261" s="120"/>
    </row>
    <row r="262" spans="5:7" ht="12">
      <c r="E262" s="120"/>
      <c r="F262" s="120"/>
      <c r="G262" s="120"/>
    </row>
    <row r="263" spans="5:7" ht="12">
      <c r="E263" s="120"/>
      <c r="F263" s="120"/>
      <c r="G263" s="120"/>
    </row>
    <row r="264" spans="5:7" ht="12">
      <c r="E264" s="120"/>
      <c r="F264" s="120"/>
      <c r="G264" s="120"/>
    </row>
    <row r="265" spans="5:7" ht="12">
      <c r="E265" s="120"/>
      <c r="F265" s="120"/>
      <c r="G265" s="120"/>
    </row>
    <row r="266" spans="5:7" ht="12">
      <c r="E266" s="120"/>
      <c r="F266" s="120"/>
      <c r="G266" s="120"/>
    </row>
    <row r="267" spans="5:7" ht="12">
      <c r="E267" s="120"/>
      <c r="F267" s="120"/>
      <c r="G267" s="120"/>
    </row>
    <row r="268" spans="5:7" ht="12">
      <c r="E268" s="120"/>
      <c r="F268" s="120"/>
      <c r="G268" s="120"/>
    </row>
    <row r="269" spans="5:7" ht="12">
      <c r="E269" s="120"/>
      <c r="F269" s="120"/>
      <c r="G269" s="120"/>
    </row>
    <row r="270" spans="5:7" ht="12">
      <c r="E270" s="120"/>
      <c r="F270" s="120"/>
      <c r="G270" s="120"/>
    </row>
    <row r="271" spans="5:7" ht="12">
      <c r="E271" s="120"/>
      <c r="F271" s="120"/>
      <c r="G271" s="120"/>
    </row>
    <row r="272" spans="5:7" ht="12">
      <c r="E272" s="120"/>
      <c r="F272" s="120"/>
      <c r="G272" s="120"/>
    </row>
    <row r="273" spans="5:7" ht="12">
      <c r="E273" s="120"/>
      <c r="F273" s="120"/>
      <c r="G273" s="120"/>
    </row>
    <row r="274" spans="5:7" ht="12">
      <c r="E274" s="120"/>
      <c r="F274" s="120"/>
      <c r="G274" s="120"/>
    </row>
    <row r="275" spans="5:7" ht="12">
      <c r="E275" s="120"/>
      <c r="F275" s="120"/>
      <c r="G275" s="120"/>
    </row>
    <row r="276" spans="5:7" ht="12">
      <c r="E276" s="120"/>
      <c r="F276" s="120"/>
      <c r="G276" s="120"/>
    </row>
    <row r="277" spans="5:7" ht="12">
      <c r="E277" s="120"/>
      <c r="F277" s="120"/>
      <c r="G277" s="120"/>
    </row>
    <row r="278" spans="5:7" ht="12">
      <c r="E278" s="120"/>
      <c r="F278" s="120"/>
      <c r="G278" s="120"/>
    </row>
    <row r="279" spans="5:7" ht="12">
      <c r="E279" s="120"/>
      <c r="F279" s="120"/>
      <c r="G279" s="120"/>
    </row>
    <row r="280" spans="5:7" ht="12">
      <c r="E280" s="120"/>
      <c r="F280" s="120"/>
      <c r="G280" s="120"/>
    </row>
    <row r="281" spans="5:7" ht="12">
      <c r="E281" s="120"/>
      <c r="F281" s="120"/>
      <c r="G281" s="120"/>
    </row>
    <row r="282" spans="5:7" ht="12">
      <c r="E282" s="120"/>
      <c r="F282" s="120"/>
      <c r="G282" s="120"/>
    </row>
    <row r="283" spans="5:7" ht="12">
      <c r="E283" s="120"/>
      <c r="F283" s="120"/>
      <c r="G283" s="120"/>
    </row>
    <row r="284" spans="5:7" ht="12">
      <c r="E284" s="120"/>
      <c r="F284" s="120"/>
      <c r="G284" s="120"/>
    </row>
    <row r="285" spans="5:7" ht="12">
      <c r="E285" s="120"/>
      <c r="F285" s="120"/>
      <c r="G285" s="120"/>
    </row>
    <row r="286" spans="5:7" ht="12">
      <c r="E286" s="120"/>
      <c r="F286" s="120"/>
      <c r="G286" s="120"/>
    </row>
    <row r="287" spans="5:7" ht="12">
      <c r="E287" s="120"/>
      <c r="F287" s="120"/>
      <c r="G287" s="120"/>
    </row>
    <row r="288" spans="5:7" ht="12">
      <c r="E288" s="120"/>
      <c r="F288" s="120"/>
      <c r="G288" s="120"/>
    </row>
    <row r="289" spans="5:7" ht="12">
      <c r="E289" s="120"/>
      <c r="F289" s="120"/>
      <c r="G289" s="120"/>
    </row>
    <row r="290" spans="5:7" ht="12">
      <c r="E290" s="120"/>
      <c r="F290" s="120"/>
      <c r="G290" s="120"/>
    </row>
    <row r="291" spans="5:7" ht="12">
      <c r="E291" s="120"/>
      <c r="F291" s="120"/>
      <c r="G291" s="120"/>
    </row>
    <row r="292" spans="5:7" ht="12">
      <c r="E292" s="120"/>
      <c r="F292" s="120"/>
      <c r="G292" s="120"/>
    </row>
    <row r="293" spans="5:7" ht="12">
      <c r="E293" s="120"/>
      <c r="F293" s="120"/>
      <c r="G293" s="120"/>
    </row>
    <row r="294" spans="5:7" ht="12">
      <c r="E294" s="120"/>
      <c r="F294" s="120"/>
      <c r="G294" s="120"/>
    </row>
    <row r="295" spans="5:7" ht="12">
      <c r="E295" s="120"/>
      <c r="F295" s="120"/>
      <c r="G295" s="120"/>
    </row>
    <row r="296" spans="5:7" ht="12">
      <c r="E296" s="120"/>
      <c r="F296" s="120"/>
      <c r="G296" s="120"/>
    </row>
    <row r="297" spans="5:7" ht="12">
      <c r="E297" s="120"/>
      <c r="F297" s="120"/>
      <c r="G297" s="120"/>
    </row>
    <row r="298" spans="5:7" ht="12">
      <c r="E298" s="120"/>
      <c r="F298" s="120"/>
      <c r="G298" s="120"/>
    </row>
    <row r="299" spans="5:7" ht="12">
      <c r="E299" s="120"/>
      <c r="F299" s="120"/>
      <c r="G299" s="120"/>
    </row>
    <row r="300" spans="5:7" ht="12">
      <c r="E300" s="120"/>
      <c r="F300" s="120"/>
      <c r="G300" s="120"/>
    </row>
    <row r="301" spans="5:7" ht="12">
      <c r="E301" s="120"/>
      <c r="F301" s="120"/>
      <c r="G301" s="120"/>
    </row>
    <row r="302" spans="5:7" ht="12">
      <c r="E302" s="120"/>
      <c r="F302" s="120"/>
      <c r="G302" s="120"/>
    </row>
    <row r="303" spans="5:7" ht="12">
      <c r="E303" s="120"/>
      <c r="F303" s="120"/>
      <c r="G303" s="120"/>
    </row>
    <row r="304" spans="5:7" ht="12">
      <c r="E304" s="120"/>
      <c r="F304" s="120"/>
      <c r="G304" s="120"/>
    </row>
    <row r="305" spans="5:7" ht="12">
      <c r="E305" s="120"/>
      <c r="F305" s="120"/>
      <c r="G305" s="120"/>
    </row>
    <row r="306" spans="5:7" ht="12">
      <c r="E306" s="120"/>
      <c r="F306" s="120"/>
      <c r="G306" s="120"/>
    </row>
    <row r="307" spans="5:7" ht="12">
      <c r="E307" s="120"/>
      <c r="F307" s="120"/>
      <c r="G307" s="120"/>
    </row>
    <row r="308" spans="5:7" ht="12">
      <c r="E308" s="120"/>
      <c r="F308" s="120"/>
      <c r="G308" s="120"/>
    </row>
    <row r="309" spans="5:7" ht="12">
      <c r="E309" s="120"/>
      <c r="F309" s="120"/>
      <c r="G309" s="120"/>
    </row>
    <row r="310" spans="5:7" ht="12">
      <c r="E310" s="120"/>
      <c r="F310" s="120"/>
      <c r="G310" s="120"/>
    </row>
    <row r="311" spans="5:7" ht="12">
      <c r="E311" s="120"/>
      <c r="F311" s="120"/>
      <c r="G311" s="120"/>
    </row>
    <row r="312" spans="5:7" ht="12">
      <c r="E312" s="120"/>
      <c r="F312" s="120"/>
      <c r="G312" s="120"/>
    </row>
    <row r="313" spans="5:7" ht="12">
      <c r="E313" s="120"/>
      <c r="F313" s="120"/>
      <c r="G313" s="120"/>
    </row>
    <row r="314" spans="5:7" ht="12">
      <c r="E314" s="120"/>
      <c r="F314" s="120"/>
      <c r="G314" s="120"/>
    </row>
    <row r="315" spans="5:7" ht="12">
      <c r="E315" s="120"/>
      <c r="F315" s="120"/>
      <c r="G315" s="120"/>
    </row>
    <row r="316" spans="5:7" ht="12">
      <c r="E316" s="120"/>
      <c r="F316" s="120"/>
      <c r="G316" s="120"/>
    </row>
    <row r="317" spans="5:7" ht="12">
      <c r="E317" s="120"/>
      <c r="F317" s="120"/>
      <c r="G317" s="120"/>
    </row>
    <row r="318" spans="5:7" ht="12">
      <c r="E318" s="120"/>
      <c r="F318" s="120"/>
      <c r="G318" s="120"/>
    </row>
    <row r="319" spans="5:7" ht="12">
      <c r="E319" s="120"/>
      <c r="F319" s="120"/>
      <c r="G319" s="120"/>
    </row>
    <row r="320" spans="5:7" ht="12">
      <c r="E320" s="120"/>
      <c r="F320" s="120"/>
      <c r="G320" s="120"/>
    </row>
    <row r="321" spans="5:7" ht="12">
      <c r="E321" s="120"/>
      <c r="F321" s="120"/>
      <c r="G321" s="120"/>
    </row>
    <row r="322" spans="5:7" ht="12">
      <c r="E322" s="120"/>
      <c r="F322" s="120"/>
      <c r="G322" s="120"/>
    </row>
    <row r="323" spans="5:7" ht="12">
      <c r="E323" s="120"/>
      <c r="F323" s="120"/>
      <c r="G323" s="120"/>
    </row>
    <row r="324" spans="5:7" ht="12">
      <c r="E324" s="120"/>
      <c r="F324" s="120"/>
      <c r="G324" s="120"/>
    </row>
    <row r="325" spans="5:7" ht="12">
      <c r="E325" s="120"/>
      <c r="F325" s="120"/>
      <c r="G325" s="120"/>
    </row>
    <row r="326" spans="5:7" ht="12">
      <c r="E326" s="120"/>
      <c r="F326" s="120"/>
      <c r="G326" s="120"/>
    </row>
    <row r="327" spans="5:7" ht="12">
      <c r="E327" s="120"/>
      <c r="F327" s="120"/>
      <c r="G327" s="120"/>
    </row>
    <row r="328" spans="5:7" ht="12">
      <c r="E328" s="120"/>
      <c r="F328" s="120"/>
      <c r="G328" s="120"/>
    </row>
    <row r="329" spans="5:7" ht="12">
      <c r="E329" s="120"/>
      <c r="F329" s="120"/>
      <c r="G329" s="120"/>
    </row>
    <row r="330" spans="5:7" ht="12">
      <c r="E330" s="120"/>
      <c r="F330" s="120"/>
      <c r="G330" s="120"/>
    </row>
    <row r="331" spans="5:7" ht="12">
      <c r="E331" s="120"/>
      <c r="F331" s="120"/>
      <c r="G331" s="120"/>
    </row>
    <row r="332" spans="5:7" ht="12">
      <c r="E332" s="120"/>
      <c r="F332" s="120"/>
      <c r="G332" s="120"/>
    </row>
    <row r="333" spans="5:7" ht="12">
      <c r="E333" s="120"/>
      <c r="F333" s="120"/>
      <c r="G333" s="120"/>
    </row>
    <row r="334" spans="5:7" ht="12">
      <c r="E334" s="120"/>
      <c r="F334" s="120"/>
      <c r="G334" s="120"/>
    </row>
    <row r="335" spans="5:7" ht="12">
      <c r="E335" s="120"/>
      <c r="F335" s="120"/>
      <c r="G335" s="120"/>
    </row>
    <row r="336" spans="5:7" ht="12">
      <c r="E336" s="120"/>
      <c r="F336" s="120"/>
      <c r="G336" s="120"/>
    </row>
    <row r="337" spans="5:7" ht="12">
      <c r="E337" s="120"/>
      <c r="F337" s="120"/>
      <c r="G337" s="120"/>
    </row>
    <row r="338" spans="5:7" ht="12">
      <c r="E338" s="120"/>
      <c r="F338" s="120"/>
      <c r="G338" s="120"/>
    </row>
    <row r="339" spans="5:7" ht="12">
      <c r="E339" s="120"/>
      <c r="F339" s="120"/>
      <c r="G339" s="120"/>
    </row>
    <row r="340" spans="5:7" ht="12">
      <c r="E340" s="120"/>
      <c r="F340" s="120"/>
      <c r="G340" s="120"/>
    </row>
    <row r="341" spans="5:7" ht="12">
      <c r="E341" s="120"/>
      <c r="F341" s="120"/>
      <c r="G341" s="120"/>
    </row>
    <row r="342" spans="5:7" ht="12">
      <c r="E342" s="120"/>
      <c r="F342" s="120"/>
      <c r="G342" s="120"/>
    </row>
    <row r="343" spans="5:7" ht="12">
      <c r="E343" s="120"/>
      <c r="F343" s="120"/>
      <c r="G343" s="120"/>
    </row>
    <row r="344" spans="5:7" ht="12">
      <c r="E344" s="120"/>
      <c r="F344" s="120"/>
      <c r="G344" s="120"/>
    </row>
    <row r="345" spans="5:7" ht="12">
      <c r="E345" s="120"/>
      <c r="F345" s="120"/>
      <c r="G345" s="120"/>
    </row>
    <row r="346" spans="5:7" ht="12">
      <c r="E346" s="120"/>
      <c r="F346" s="120"/>
      <c r="G346" s="120"/>
    </row>
    <row r="347" spans="5:7" ht="12">
      <c r="E347" s="120"/>
      <c r="F347" s="120"/>
      <c r="G347" s="120"/>
    </row>
    <row r="348" spans="5:7" ht="12">
      <c r="E348" s="120"/>
      <c r="F348" s="120"/>
      <c r="G348" s="120"/>
    </row>
    <row r="349" spans="5:7" ht="12">
      <c r="E349" s="120"/>
      <c r="F349" s="120"/>
      <c r="G349" s="120"/>
    </row>
    <row r="350" spans="5:7" ht="12">
      <c r="E350" s="120"/>
      <c r="F350" s="120"/>
      <c r="G350" s="120"/>
    </row>
    <row r="351" spans="5:7" ht="12">
      <c r="E351" s="120"/>
      <c r="F351" s="120"/>
      <c r="G351" s="120"/>
    </row>
    <row r="352" spans="5:7" ht="12">
      <c r="E352" s="120"/>
      <c r="F352" s="120"/>
      <c r="G352" s="120"/>
    </row>
    <row r="353" spans="5:7" ht="12">
      <c r="E353" s="120"/>
      <c r="F353" s="120"/>
      <c r="G353" s="120"/>
    </row>
    <row r="354" spans="5:7" ht="12">
      <c r="E354" s="120"/>
      <c r="F354" s="120"/>
      <c r="G354" s="120"/>
    </row>
    <row r="355" spans="5:7" ht="12">
      <c r="E355" s="120"/>
      <c r="F355" s="120"/>
      <c r="G355" s="120"/>
    </row>
    <row r="356" spans="5:7" ht="12">
      <c r="E356" s="120"/>
      <c r="F356" s="120"/>
      <c r="G356" s="120"/>
    </row>
    <row r="357" spans="5:7" ht="12">
      <c r="E357" s="120"/>
      <c r="F357" s="120"/>
      <c r="G357" s="120"/>
    </row>
    <row r="358" spans="5:7" ht="12">
      <c r="E358" s="120"/>
      <c r="F358" s="120"/>
      <c r="G358" s="120"/>
    </row>
    <row r="359" spans="5:7" ht="12">
      <c r="E359" s="120"/>
      <c r="F359" s="120"/>
      <c r="G359" s="120"/>
    </row>
    <row r="360" spans="5:7" ht="12">
      <c r="E360" s="120"/>
      <c r="F360" s="120"/>
      <c r="G360" s="120"/>
    </row>
    <row r="361" spans="5:7" ht="12">
      <c r="E361" s="120"/>
      <c r="F361" s="120"/>
      <c r="G361" s="120"/>
    </row>
    <row r="362" spans="5:7" ht="12">
      <c r="E362" s="120"/>
      <c r="F362" s="120"/>
      <c r="G362" s="120"/>
    </row>
    <row r="363" spans="5:7" ht="12">
      <c r="E363" s="120"/>
      <c r="F363" s="120"/>
      <c r="G363" s="120"/>
    </row>
    <row r="364" spans="5:7" ht="12">
      <c r="E364" s="120"/>
      <c r="F364" s="120"/>
      <c r="G364" s="120"/>
    </row>
    <row r="365" spans="5:7" ht="12">
      <c r="E365" s="120"/>
      <c r="F365" s="120"/>
      <c r="G365" s="120"/>
    </row>
    <row r="366" spans="5:7" ht="12">
      <c r="E366" s="120"/>
      <c r="F366" s="120"/>
      <c r="G366" s="120"/>
    </row>
    <row r="367" spans="5:7" ht="12">
      <c r="E367" s="120"/>
      <c r="F367" s="120"/>
      <c r="G367" s="120"/>
    </row>
    <row r="368" spans="5:7" ht="12">
      <c r="E368" s="120"/>
      <c r="F368" s="120"/>
      <c r="G368" s="120"/>
    </row>
    <row r="369" spans="5:7" ht="12">
      <c r="E369" s="120"/>
      <c r="F369" s="120"/>
      <c r="G369" s="120"/>
    </row>
    <row r="370" spans="5:7" ht="12">
      <c r="E370" s="120"/>
      <c r="F370" s="120"/>
      <c r="G370" s="120"/>
    </row>
    <row r="371" spans="5:7" ht="12">
      <c r="E371" s="120"/>
      <c r="F371" s="120"/>
      <c r="G371" s="120"/>
    </row>
    <row r="372" spans="5:7" ht="12">
      <c r="E372" s="120"/>
      <c r="F372" s="120"/>
      <c r="G372" s="120"/>
    </row>
    <row r="373" spans="5:7" ht="12">
      <c r="E373" s="120"/>
      <c r="F373" s="120"/>
      <c r="G373" s="120"/>
    </row>
    <row r="374" spans="5:7" ht="12">
      <c r="E374" s="120"/>
      <c r="F374" s="120"/>
      <c r="G374" s="120"/>
    </row>
    <row r="375" spans="5:7" ht="12">
      <c r="E375" s="120"/>
      <c r="F375" s="120"/>
      <c r="G375" s="120"/>
    </row>
    <row r="376" spans="5:7" ht="12">
      <c r="E376" s="120"/>
      <c r="F376" s="120"/>
      <c r="G376" s="120"/>
    </row>
    <row r="377" spans="5:7" ht="12">
      <c r="E377" s="120"/>
      <c r="F377" s="120"/>
      <c r="G377" s="120"/>
    </row>
    <row r="378" spans="5:7" ht="12">
      <c r="E378" s="120"/>
      <c r="F378" s="120"/>
      <c r="G378" s="120"/>
    </row>
    <row r="379" spans="5:7" ht="12">
      <c r="E379" s="120"/>
      <c r="F379" s="120"/>
      <c r="G379" s="120"/>
    </row>
    <row r="380" spans="5:7" ht="12">
      <c r="E380" s="120"/>
      <c r="F380" s="120"/>
      <c r="G380" s="120"/>
    </row>
    <row r="381" spans="5:7" ht="12">
      <c r="E381" s="120"/>
      <c r="F381" s="120"/>
      <c r="G381" s="120"/>
    </row>
    <row r="382" spans="5:7" ht="12">
      <c r="E382" s="120"/>
      <c r="F382" s="120"/>
      <c r="G382" s="120"/>
    </row>
    <row r="383" spans="5:7" ht="12">
      <c r="E383" s="120"/>
      <c r="F383" s="120"/>
      <c r="G383" s="120"/>
    </row>
    <row r="384" spans="5:7" ht="12">
      <c r="E384" s="120"/>
      <c r="F384" s="120"/>
      <c r="G384" s="120"/>
    </row>
    <row r="385" spans="5:7" ht="12">
      <c r="E385" s="120"/>
      <c r="F385" s="120"/>
      <c r="G385" s="120"/>
    </row>
    <row r="386" spans="5:7" ht="12">
      <c r="E386" s="120"/>
      <c r="F386" s="120"/>
      <c r="G386" s="120"/>
    </row>
    <row r="387" spans="5:7" ht="12">
      <c r="E387" s="120"/>
      <c r="F387" s="120"/>
      <c r="G387" s="120"/>
    </row>
    <row r="388" spans="5:7" ht="12">
      <c r="E388" s="120"/>
      <c r="F388" s="120"/>
      <c r="G388" s="120"/>
    </row>
    <row r="389" spans="5:7" ht="12">
      <c r="E389" s="120"/>
      <c r="F389" s="120"/>
      <c r="G389" s="120"/>
    </row>
    <row r="390" spans="5:7" ht="12">
      <c r="E390" s="120"/>
      <c r="F390" s="120"/>
      <c r="G390" s="120"/>
    </row>
    <row r="391" spans="5:7" ht="12">
      <c r="E391" s="120"/>
      <c r="F391" s="120"/>
      <c r="G391" s="120"/>
    </row>
  </sheetData>
  <sheetProtection/>
  <mergeCells count="5">
    <mergeCell ref="A143:F143"/>
    <mergeCell ref="C1:G1"/>
    <mergeCell ref="B2:F2"/>
    <mergeCell ref="A4:E4"/>
    <mergeCell ref="A8:F8"/>
  </mergeCells>
  <printOptions/>
  <pageMargins left="0.75" right="0.75" top="1" bottom="1" header="0.5" footer="0.5"/>
  <pageSetup horizontalDpi="600" verticalDpi="600" orientation="portrait" paperSize="9" scale="68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СовДеп</cp:lastModifiedBy>
  <cp:lastPrinted>2016-03-21T08:30:56Z</cp:lastPrinted>
  <dcterms:created xsi:type="dcterms:W3CDTF">2008-03-28T11:28:32Z</dcterms:created>
  <dcterms:modified xsi:type="dcterms:W3CDTF">2016-06-07T10:44:40Z</dcterms:modified>
  <cp:category/>
  <cp:version/>
  <cp:contentType/>
  <cp:contentStatus/>
</cp:coreProperties>
</file>